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drawings/drawing10.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secmca-my.sharepoint.com/personal/rromero_secmca_org/Documents/NOTAS/Excel/"/>
    </mc:Choice>
  </mc:AlternateContent>
  <xr:revisionPtr revIDLastSave="676" documentId="8_{C55F1D33-36D2-4C2F-90AF-FE68345E204C}" xr6:coauthVersionLast="47" xr6:coauthVersionMax="47" xr10:uidLastSave="{DDC6CC07-718E-4506-BD18-B372B309B93E}"/>
  <bookViews>
    <workbookView xWindow="20370" yWindow="-120" windowWidth="29040" windowHeight="15840" xr2:uid="{00000000-000D-0000-FFFF-FFFF00000000}"/>
  </bookViews>
  <sheets>
    <sheet name="Portada" sheetId="15" r:id="rId1"/>
    <sheet name="Consejo1" sheetId="16" r:id="rId2"/>
    <sheet name="Consejo2" sheetId="17" r:id="rId3"/>
    <sheet name="Consejo3" sheetId="18" r:id="rId4"/>
    <sheet name="Consejo4" sheetId="20" r:id="rId5"/>
    <sheet name="Consejo5" sheetId="21" r:id="rId6"/>
    <sheet name="Consejo6" sheetId="22" r:id="rId7"/>
    <sheet name="Consejo7" sheetId="23" r:id="rId8"/>
    <sheet name="Consejo8" sheetId="14" r:id="rId9"/>
    <sheet name="Consejo9" sheetId="24" r:id="rId10"/>
    <sheet name="Fórmulas" sheetId="7" r:id="rId11"/>
    <sheet name="Table" sheetId="4" r:id="rId12"/>
    <sheet name="Datos" sheetId="5" r:id="rId13"/>
    <sheet name="Reportes" sheetId="10" r:id="rId14"/>
  </sheets>
  <externalReferences>
    <externalReference r:id="rId15"/>
  </externalReferences>
  <definedNames>
    <definedName name="cambio_porcentual" comment="Calcula el cambio porcentual entre dos valores">_xlfn.LAMBDA(_xlpm.inicial,_xlpm.final,numero_valido(100*(_xlpm.final/_xlpm.inicial-1)))</definedName>
    <definedName name="cantidades" localSheetId="1">Consejo1!$B$3:$B$6</definedName>
    <definedName name="cantidades" localSheetId="2">Consejo2!$B$3:$B$6</definedName>
    <definedName name="cantidades" localSheetId="3">[1]referencias_vs_nombres!$B$3:$B$6</definedName>
    <definedName name="cantidades" localSheetId="4">[1]referencias_vs_nombres!$B$3:$B$6</definedName>
    <definedName name="cantidades" localSheetId="5">[1]referencias_vs_nombres!$B$3:$B$6</definedName>
    <definedName name="cantidades" localSheetId="6">[1]referencias_vs_nombres!$B$3:$B$6</definedName>
    <definedName name="cantidades" localSheetId="7">[1]referencias_vs_nombres!$B$3:$B$6</definedName>
    <definedName name="cantidades" localSheetId="9">[1]referencias_vs_nombres!$B$3:$B$6</definedName>
    <definedName name="crecimiento_ultimo_año" comment="Calcula la tasa de crecimiento de los últimos 12 meses de la serie respecto a los 12 meses anteriores.">_xlfn.LAMBDA(_xlpm.serie,_xlfn.LET(_xlpm.anterior,sumar_valores(OFFSET(_xlpm.serie,-12,0,-12,1)),_xlpm.actual,sumar_valores(OFFSET(_xlpm.serie,0,0,-12,1)),cambio_porcentual(_xlpm.anterior, _xlpm.actual)))</definedName>
    <definedName name="diferencia" comment="Calcula la diferencia entre el valor actual de la &quot;serie&quot; y su valor de &quot;periodos&quot; atrás">_xlfn.LAMBDA(_xlpm.serie,_xlpm.periodos,_xlfn.LET(_xlpm.inicial,rezago(_xlpm.serie, _xlpm.periodos), numero_valido(_xlpm.serie-_xlpm.inicial)))</definedName>
    <definedName name="media_movil" comment="Calcula el promedio móvil de los últimos &quot;periodos&quot; de una &quot;serie&quot;.">_xlfn.LAMBDA(_xlpm.serie,_xlpm.periodos,_xlfn.LET(_xlpm.x, OFFSET(_xlpm.serie,0,0,-_xlpm.periodos,1),promediar_valores(_xlpm.x)))</definedName>
    <definedName name="mi_promedio" comment="Calcula el promedio simple del dato actual, el anterior, y el siguiente" localSheetId="2">_xlfn.LAMBDA(_xlpm.x,_xlfn.LET(_xlpm.datos, OFFSET(_xlpm.x,-1,0,3,1), _xlpm.no_faltan_datos,AND(ISNUMBER(_xlpm.datos)), IF(_xlpm.no_faltan_datos, AVERAGE(_xlpm.datos),"")))</definedName>
    <definedName name="mi_promedio" comment="Calcula el promedio simple del dato actual, el anterior, y el siguiente" localSheetId="3">_xlfn.LAMBDA(_xlpm.x,_xlfn.LET(_xlpm.datos, OFFSET(_xlpm.x,-1,0,3,1), _xlpm.no_faltan_datos,AND(ISNUMBER(_xlpm.datos)), IF(_xlpm.no_faltan_datos, AVERAGE(_xlpm.datos),"")))</definedName>
    <definedName name="mi_promedio" localSheetId="4">_xlfn.LAMBDA(_xlpm.x,_xlfn.LET(_xlpm.datos, OFFSET(_xlpm.x,-1,0,3,1), _xlpm.no_faltan_datos,AND(ISNUMBER(_xlpm.datos)), IF(_xlpm.no_faltan_datos, AVERAGE(_xlpm.datos),"")))</definedName>
    <definedName name="mi_promedio" localSheetId="5">_xlfn.LAMBDA(_xlpm.x,_xlfn.LET(_xlpm.datos, OFFSET(_xlpm.x,-1,0,3,1), _xlpm.no_faltan_datos,AND(ISNUMBER(_xlpm.datos)), IF(_xlpm.no_faltan_datos, AVERAGE(_xlpm.datos),"")))</definedName>
    <definedName name="mi_promedio" localSheetId="6">_xlfn.LAMBDA(_xlpm.x,_xlfn.LET(_xlpm.datos, OFFSET(_xlpm.x,-1,0,3,1), _xlpm.no_faltan_datos,AND(ISNUMBER(_xlpm.datos)), IF(_xlpm.no_faltan_datos, AVERAGE(_xlpm.datos),"")))</definedName>
    <definedName name="mi_promedio" localSheetId="7">_xlfn.LAMBDA(_xlpm.x,_xlfn.LET(_xlpm.datos, OFFSET(_xlpm.x,-1,0,3,1), _xlpm.no_faltan_datos,AND(ISNUMBER(_xlpm.datos)), IF(_xlpm.no_faltan_datos, AVERAGE(_xlpm.datos),"")))</definedName>
    <definedName name="mi_promedio" comment="Calcula el promedio simple del dato actual, el anterior, y el siguiente" localSheetId="9">_xlfn.LAMBDA(_xlpm.x,_xlfn.LET(_xlpm.datos, OFFSET(_xlpm.x,-1,0,3,1), _xlpm.no_faltan_datos,AND(ISNUMBER(_xlpm.datos)), IF(_xlpm.no_faltan_datos, AVERAGE(_xlpm.datos),"")))</definedName>
    <definedName name="mi_promedio" comment="Calcula el promedio simple del dato actual, el anterior, y el siguiente">_xlfn.LAMBDA(_xlpm.x,_xlfn.LET(_xlpm.datos, OFFSET(_xlpm.x,-1,0,3,1), _xlpm.no_faltan_datos,AND(ISNUMBER(_xlpm.datos)), IF(_xlpm.no_faltan_datos, AVERAGE(_xlpm.datos),"")))</definedName>
    <definedName name="no_faltan_datos" comment="Verifica que todas las celdas de un rango de datos contengan valores numéricos. Necesario porque Excel al hacer cálculos toma celdas vacías como si fuesen ceros.">_xlfn.LAMBDA(_xlpm.rango,AND(ISNUMBER(_xlpm.rango)))</definedName>
    <definedName name="numero_valido" comment="Si &quot;x&quot; es un número, devuelve ese número. Caso contrario devuelve &quot;&quot; (es decir, deja la celda en blanco).">_xlfn.LAMBDA(_xlpm.x,IF(ISNUMBER(_xlpm.x),_xlpm.x,""))</definedName>
    <definedName name="precios" localSheetId="1">Consejo1!$C$3:$C$6</definedName>
    <definedName name="precios" localSheetId="2">Consejo2!$C$3:$C$6</definedName>
    <definedName name="precios" localSheetId="3">[1]referencias_vs_nombres!$C$3:$C$6</definedName>
    <definedName name="precios" localSheetId="4">[1]referencias_vs_nombres!$C$3:$C$6</definedName>
    <definedName name="precios" localSheetId="5">[1]referencias_vs_nombres!$C$3:$C$6</definedName>
    <definedName name="precios" localSheetId="6">[1]referencias_vs_nombres!$C$3:$C$6</definedName>
    <definedName name="precios" localSheetId="7">[1]referencias_vs_nombres!$C$3:$C$6</definedName>
    <definedName name="precios" localSheetId="9">[1]referencias_vs_nombres!$C$3:$C$6</definedName>
    <definedName name="promediar_valores" comment="Verifica que todas las celdas de un rango de datos contengan valores numéricos. De ser así, devuelve el promedio de esos valores, caso contrario devuelve &quot;&quot; (es decir, deja la celda en blanco).">_xlfn.LAMBDA(_xlpm.rango, IF(no_faltan_datos(_xlpm.rango),AVERAGE(_xlpm.rango),""))</definedName>
    <definedName name="promedio_acumulado_este_año" comment="Calcula el promedio de &quot;serie&quot; entre enero y el mes actual.">_xlfn.LAMBDA(_xlpm.serie,_xlpm.fecha,_xlfn.LET(_xlpm.x,OFFSET(_xlpm.serie,1-MONTH(_xlpm.fecha),0,MONTH(_xlpm.fecha),1),promediar_valores(_xlpm.x)))</definedName>
    <definedName name="rezago" comment="Calcula el valor rezagado de una &quot;serie&quot;">_xlfn.LAMBDA(_xlpm.serie,_xlpm.periodos, _xlfn.LET(_xlpm.n, IF(_xlpm.periodos, _xlpm.periodos,1), _xlpm.x, OFFSET(_xlpm.serie,-_xlpm.n,0),numero_valido(_xlpm.x)))</definedName>
    <definedName name="suma_acumulada_año_pasado" comment="Suma valores mensuales de &quot;serie&quot; acumulados entre enero y el mes de &quot;fecha&quot; pero del año anterior.">_xlfn.LAMBDA(_xlpm.serie,_xlpm.fecha,_xlfn.LET(_xlpm.valores,OFFSET(_xlpm.serie,-12,0,-MONTH(_xlpm.fecha),1),sumar_valores(_xlpm.valores)))</definedName>
    <definedName name="suma_acumulada_este_año" comment="Suma acumulada de una serie mensual, de este año.">_xlfn.LAMBDA(_xlpm.serie,_xlpm.fecha,_xlfn.LET(_xlpm.valores,OFFSET(_xlpm.serie,0,0,-MONTH(_xlpm.fecha),1),sumar_valores(_xlpm.valores)))</definedName>
    <definedName name="sumar_valores" comment="Calcular la suma de los valores en rango. Si faltase algún valor, retorna &quot;&quot;.">_xlfn.LAMBDA(_xlpm.rango, IF(no_faltan_datos(_xlpm.rango),SUM(_xlpm.rango),""))</definedName>
    <definedName name="variacion_acumulada" comment="Calcula la variación acumulada media de un año respecto al año anterior.">_xlfn.LAMBDA(_xlpm.serie,_xlpm.fecha,_xlfn.LET(_xlpm.inicial,suma_acumulada_año_pasado(_xlpm.serie,_xlpm.fecha),_xlpm.final,suma_acumulada_este_año(_xlpm.serie,_xlpm.fecha),cambio_porcentual(_xlpm.inicial, _xlpm.final)))</definedName>
    <definedName name="variacion_interanual" comment="Calcula la variación interanual de una serie.">_xlfn.LAMBDA(_xlpm.serie,_xlfn.LET(_xlpm.inicial,rezago(_xlpm.serie,12), cambio_porcentual(_xlpm.inicial,_xlpm.serie)))</definedName>
    <definedName name="variacion_mensual">_xlfn.LAMBDA(_xlpm.serie, _xlfn.LET(_xlpm.inicial, rezago(_xlpm.serie,1), cambio_porcentual(_xlpm.inicial,_xlpm.serie)))</definedName>
    <definedName name="variacion_mensual_anualizada">_xlfn.LAMBDA(_xlpm.serie, _xlfn.LET(_xlpm.inicial,rezago(_xlpm.serie,1), numero_valido(100*((_xlpm.serie/_xlpm.inicial)^12-1))))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 i="24" l="1"/>
  <c r="C10" i="24"/>
  <c r="C9" i="24"/>
  <c r="C8" i="24"/>
  <c r="C7" i="24"/>
  <c r="C6" i="24"/>
  <c r="C5" i="24"/>
  <c r="C4" i="24"/>
  <c r="C3" i="24"/>
  <c r="C2" i="24"/>
  <c r="G10" i="23" a="1"/>
  <c r="G10" i="23" s="1"/>
  <c r="F10" i="23" a="1"/>
  <c r="F10" i="23" s="1"/>
  <c r="E10" i="23" a="1"/>
  <c r="E10" i="23" s="1"/>
  <c r="D10" i="23" a="1"/>
  <c r="D10" i="23" s="1"/>
  <c r="C10" i="23"/>
  <c r="G9" i="23" a="1"/>
  <c r="G9" i="23" s="1"/>
  <c r="F9" i="23" a="1"/>
  <c r="F9" i="23" s="1"/>
  <c r="E9" i="23" a="1"/>
  <c r="E9" i="23" s="1"/>
  <c r="D9" i="23"/>
  <c r="D9" i="23" a="1"/>
  <c r="C9" i="23"/>
  <c r="G8" i="23" a="1"/>
  <c r="G8" i="23" s="1"/>
  <c r="F8" i="23" a="1"/>
  <c r="F8" i="23" s="1"/>
  <c r="E8" i="23" a="1"/>
  <c r="E8" i="23" s="1"/>
  <c r="D8" i="23" a="1"/>
  <c r="D8" i="23" s="1"/>
  <c r="C8" i="23"/>
  <c r="G7" i="23" a="1"/>
  <c r="G7" i="23" s="1"/>
  <c r="F7" i="23" a="1"/>
  <c r="F7" i="23" s="1"/>
  <c r="E7" i="23" a="1"/>
  <c r="E7" i="23" s="1"/>
  <c r="D7" i="23"/>
  <c r="D7" i="23" a="1"/>
  <c r="C7" i="23"/>
  <c r="G6" i="23" a="1"/>
  <c r="G6" i="23" s="1"/>
  <c r="F6" i="23" a="1"/>
  <c r="F6" i="23" s="1"/>
  <c r="E6" i="23" a="1"/>
  <c r="E6" i="23" s="1"/>
  <c r="D6" i="23" a="1"/>
  <c r="D6" i="23" s="1"/>
  <c r="C6" i="23"/>
  <c r="G5" i="23" a="1"/>
  <c r="G5" i="23" s="1"/>
  <c r="F5" i="23" a="1"/>
  <c r="F5" i="23" s="1"/>
  <c r="E5" i="23" a="1"/>
  <c r="E5" i="23" s="1"/>
  <c r="D5" i="23" a="1"/>
  <c r="D5" i="23" s="1"/>
  <c r="C5" i="23"/>
  <c r="G4" i="23" a="1"/>
  <c r="G4" i="23" s="1"/>
  <c r="F4" i="23" a="1"/>
  <c r="F4" i="23" s="1"/>
  <c r="E4" i="23" a="1"/>
  <c r="E4" i="23" s="1"/>
  <c r="D4" i="23" a="1"/>
  <c r="D4" i="23" s="1"/>
  <c r="C4" i="23"/>
  <c r="G3" i="23" a="1"/>
  <c r="G3" i="23" s="1"/>
  <c r="F3" i="23" a="1"/>
  <c r="F3" i="23" s="1"/>
  <c r="E3" i="23" a="1"/>
  <c r="E3" i="23" s="1"/>
  <c r="D3" i="23"/>
  <c r="D3" i="23" a="1"/>
  <c r="C3" i="23"/>
  <c r="G2" i="23" a="1"/>
  <c r="G2" i="23" s="1"/>
  <c r="F2" i="23" a="1"/>
  <c r="F2" i="23" s="1"/>
  <c r="E2" i="23" a="1"/>
  <c r="E2" i="23" s="1"/>
  <c r="D2" i="23" a="1"/>
  <c r="D2" i="23" s="1"/>
  <c r="C2" i="23"/>
  <c r="F10" i="22" a="1"/>
  <c r="F10" i="22" s="1"/>
  <c r="E10" i="22" a="1"/>
  <c r="E10" i="22" s="1"/>
  <c r="D10" i="22" a="1"/>
  <c r="D10" i="22" s="1"/>
  <c r="C10" i="22"/>
  <c r="F9" i="22" a="1"/>
  <c r="F9" i="22" s="1"/>
  <c r="E9" i="22" a="1"/>
  <c r="E9" i="22" s="1"/>
  <c r="D9" i="22" a="1"/>
  <c r="D9" i="22" s="1"/>
  <c r="C9" i="22"/>
  <c r="F8" i="22" a="1"/>
  <c r="F8" i="22" s="1"/>
  <c r="E8" i="22" a="1"/>
  <c r="E8" i="22" s="1"/>
  <c r="D8" i="22" a="1"/>
  <c r="D8" i="22" s="1"/>
  <c r="C8" i="22"/>
  <c r="F7" i="22" a="1"/>
  <c r="F7" i="22" s="1"/>
  <c r="E7" i="22" a="1"/>
  <c r="E7" i="22" s="1"/>
  <c r="D7" i="22"/>
  <c r="D7" i="22" a="1"/>
  <c r="C7" i="22"/>
  <c r="F6" i="22" a="1"/>
  <c r="F6" i="22" s="1"/>
  <c r="E6" i="22" a="1"/>
  <c r="E6" i="22" s="1"/>
  <c r="D6" i="22" a="1"/>
  <c r="D6" i="22" s="1"/>
  <c r="C6" i="22"/>
  <c r="F5" i="22" a="1"/>
  <c r="F5" i="22" s="1"/>
  <c r="E5" i="22" a="1"/>
  <c r="E5" i="22" s="1"/>
  <c r="D5" i="22" a="1"/>
  <c r="D5" i="22" s="1"/>
  <c r="C5" i="22"/>
  <c r="F4" i="22" a="1"/>
  <c r="F4" i="22" s="1"/>
  <c r="E4" i="22" a="1"/>
  <c r="E4" i="22" s="1"/>
  <c r="D4" i="22" a="1"/>
  <c r="D4" i="22" s="1"/>
  <c r="C4" i="22"/>
  <c r="F3" i="22" a="1"/>
  <c r="F3" i="22" s="1"/>
  <c r="E3" i="22" a="1"/>
  <c r="E3" i="22" s="1"/>
  <c r="D3" i="22" a="1"/>
  <c r="D3" i="22" s="1"/>
  <c r="C3" i="22"/>
  <c r="F2" i="22" a="1"/>
  <c r="F2" i="22" s="1"/>
  <c r="E2" i="22" a="1"/>
  <c r="E2" i="22" s="1"/>
  <c r="D2" i="22" a="1"/>
  <c r="D2" i="22" s="1"/>
  <c r="C2" i="22"/>
  <c r="E10" i="21" a="1"/>
  <c r="E10" i="21" s="1"/>
  <c r="D10" i="21" a="1"/>
  <c r="D10" i="21" s="1"/>
  <c r="C10" i="21"/>
  <c r="E9" i="21" a="1"/>
  <c r="E9" i="21" s="1"/>
  <c r="D9" i="21" a="1"/>
  <c r="D9" i="21" s="1"/>
  <c r="C9" i="21"/>
  <c r="E8" i="21" a="1"/>
  <c r="E8" i="21" s="1"/>
  <c r="D8" i="21" a="1"/>
  <c r="D8" i="21" s="1"/>
  <c r="C8" i="21"/>
  <c r="E7" i="21" a="1"/>
  <c r="E7" i="21" s="1"/>
  <c r="D7" i="21" a="1"/>
  <c r="D7" i="21" s="1"/>
  <c r="C7" i="21"/>
  <c r="E6" i="21" a="1"/>
  <c r="E6" i="21" s="1"/>
  <c r="D6" i="21" a="1"/>
  <c r="D6" i="21" s="1"/>
  <c r="C6" i="21"/>
  <c r="E5" i="21" a="1"/>
  <c r="E5" i="21" s="1"/>
  <c r="D5" i="21" a="1"/>
  <c r="D5" i="21" s="1"/>
  <c r="C5" i="21"/>
  <c r="E4" i="21" a="1"/>
  <c r="E4" i="21" s="1"/>
  <c r="D4" i="21" a="1"/>
  <c r="D4" i="21" s="1"/>
  <c r="C4" i="21"/>
  <c r="E3" i="21" a="1"/>
  <c r="E3" i="21" s="1"/>
  <c r="D3" i="21" a="1"/>
  <c r="D3" i="21" s="1"/>
  <c r="C3" i="21"/>
  <c r="E2" i="21" a="1"/>
  <c r="E2" i="21" s="1"/>
  <c r="D2" i="21" a="1"/>
  <c r="D2" i="21" s="1"/>
  <c r="C2" i="21"/>
  <c r="D10" i="20" a="1"/>
  <c r="D10" i="20" s="1"/>
  <c r="C10" i="20"/>
  <c r="D9" i="20" a="1"/>
  <c r="D9" i="20" s="1"/>
  <c r="C9" i="20"/>
  <c r="D8" i="20" a="1"/>
  <c r="D8" i="20" s="1"/>
  <c r="C8" i="20"/>
  <c r="D7" i="20" a="1"/>
  <c r="D7" i="20" s="1"/>
  <c r="C7" i="20"/>
  <c r="D6" i="20" a="1"/>
  <c r="D6" i="20" s="1"/>
  <c r="C6" i="20"/>
  <c r="D5" i="20" a="1"/>
  <c r="D5" i="20" s="1"/>
  <c r="C5" i="20"/>
  <c r="D4" i="20" a="1"/>
  <c r="D4" i="20" s="1"/>
  <c r="C4" i="20"/>
  <c r="D3" i="20" a="1"/>
  <c r="D3" i="20" s="1"/>
  <c r="C3" i="20"/>
  <c r="D2" i="20" a="1"/>
  <c r="D2" i="20" s="1"/>
  <c r="C2" i="20"/>
  <c r="D3" i="18"/>
  <c r="A8" i="18"/>
  <c r="D6" i="18"/>
  <c r="D5" i="18"/>
  <c r="D4" i="18"/>
  <c r="E6" i="17"/>
  <c r="E5" i="17"/>
  <c r="E4" i="17"/>
  <c r="F3" i="17" a="1"/>
  <c r="F3" i="17" s="1"/>
  <c r="E3" i="17"/>
  <c r="E4" i="16"/>
  <c r="E3" i="16"/>
  <c r="G24" i="10" l="1"/>
  <c r="G25" i="10"/>
  <c r="G26" i="10"/>
  <c r="G27" i="10"/>
  <c r="G28" i="10"/>
  <c r="G29" i="10"/>
  <c r="G11" i="10"/>
  <c r="G12" i="10"/>
  <c r="G13" i="10"/>
  <c r="G14" i="10"/>
  <c r="G15" i="10"/>
  <c r="G16" i="10"/>
  <c r="AM14" i="5" a="1"/>
  <c r="AM14" i="5" s="1"/>
  <c r="AM15" i="5" a="1"/>
  <c r="AM15" i="5" s="1"/>
  <c r="AM16" i="5" a="1"/>
  <c r="AM16" i="5" s="1"/>
  <c r="AM17" i="5" a="1"/>
  <c r="AM17" i="5" s="1"/>
  <c r="AM18" i="5" a="1"/>
  <c r="AM18" i="5" s="1"/>
  <c r="AM19" i="5" a="1"/>
  <c r="AM19" i="5" s="1"/>
  <c r="AM20" i="5" a="1"/>
  <c r="AM20" i="5" s="1"/>
  <c r="AM21" i="5" a="1"/>
  <c r="AM21" i="5" s="1"/>
  <c r="AM22" i="5" a="1"/>
  <c r="AM22" i="5" s="1"/>
  <c r="AM23" i="5" a="1"/>
  <c r="AM23" i="5" s="1"/>
  <c r="AM24" i="5" a="1"/>
  <c r="AM24" i="5" s="1"/>
  <c r="AM25" i="5" a="1"/>
  <c r="AM25" i="5" s="1"/>
  <c r="AM26" i="5" a="1"/>
  <c r="AM26" i="5" s="1"/>
  <c r="AM27" i="5" a="1"/>
  <c r="AM27" i="5" s="1"/>
  <c r="AM28" i="5" a="1"/>
  <c r="AM28" i="5" s="1"/>
  <c r="AM29" i="5" a="1"/>
  <c r="AM29" i="5" s="1"/>
  <c r="AM30" i="5" a="1"/>
  <c r="AM30" i="5" s="1"/>
  <c r="AM31" i="5" a="1"/>
  <c r="AM31" i="5" s="1"/>
  <c r="AM32" i="5" a="1"/>
  <c r="AM32" i="5" s="1"/>
  <c r="AM33" i="5" a="1"/>
  <c r="AM33" i="5" s="1"/>
  <c r="AM34" i="5" a="1"/>
  <c r="AM34" i="5" s="1"/>
  <c r="AM35" i="5" a="1"/>
  <c r="AM35" i="5" s="1"/>
  <c r="AM36" i="5" a="1"/>
  <c r="AM36" i="5" s="1"/>
  <c r="AM37" i="5" a="1"/>
  <c r="AM37" i="5" s="1"/>
  <c r="AM38" i="5" a="1"/>
  <c r="AM38" i="5" s="1"/>
  <c r="AM39" i="5" a="1"/>
  <c r="AM39" i="5" s="1"/>
  <c r="AM40" i="5" a="1"/>
  <c r="AM40" i="5" s="1"/>
  <c r="AM41" i="5" a="1"/>
  <c r="AM41" i="5" s="1"/>
  <c r="AM42" i="5" a="1"/>
  <c r="AM42" i="5" s="1"/>
  <c r="AM43" i="5" a="1"/>
  <c r="AM43" i="5" s="1"/>
  <c r="AM44" i="5" a="1"/>
  <c r="AM44" i="5" s="1"/>
  <c r="AM45" i="5" a="1"/>
  <c r="AM45" i="5" s="1"/>
  <c r="AM46" i="5" a="1"/>
  <c r="AM46" i="5" s="1"/>
  <c r="AM47" i="5" a="1"/>
  <c r="AM47" i="5" s="1"/>
  <c r="AM48" i="5" a="1"/>
  <c r="AM48" i="5" s="1"/>
  <c r="AM49" i="5" a="1"/>
  <c r="AM49" i="5" s="1"/>
  <c r="AM50" i="5" a="1"/>
  <c r="AM50" i="5" s="1"/>
  <c r="AM51" i="5" a="1"/>
  <c r="AM51" i="5" s="1"/>
  <c r="AM52" i="5" a="1"/>
  <c r="AM52" i="5" s="1"/>
  <c r="AM53" i="5" a="1"/>
  <c r="AM53" i="5" s="1"/>
  <c r="AM54" i="5" a="1"/>
  <c r="AM54" i="5" s="1"/>
  <c r="AM55" i="5" a="1"/>
  <c r="AM55" i="5" s="1"/>
  <c r="AM56" i="5" a="1"/>
  <c r="AM56" i="5" s="1"/>
  <c r="AM57" i="5" a="1"/>
  <c r="AM57" i="5" s="1"/>
  <c r="AM58" i="5" a="1"/>
  <c r="AM58" i="5" s="1"/>
  <c r="AM59" i="5" a="1"/>
  <c r="AM59" i="5" s="1"/>
  <c r="AM60" i="5" a="1"/>
  <c r="AM60" i="5" s="1"/>
  <c r="AM61" i="5" a="1"/>
  <c r="AM61" i="5" s="1"/>
  <c r="AM62" i="5" a="1"/>
  <c r="AM62" i="5" s="1"/>
  <c r="AM63" i="5" a="1"/>
  <c r="AM63" i="5" s="1"/>
  <c r="AM64" i="5" a="1"/>
  <c r="AM64" i="5" s="1"/>
  <c r="AM65" i="5" a="1"/>
  <c r="AM65" i="5" s="1"/>
  <c r="AM66" i="5" a="1"/>
  <c r="AM66" i="5" s="1"/>
  <c r="AM67" i="5" a="1"/>
  <c r="AM67" i="5" s="1"/>
  <c r="AM68" i="5" a="1"/>
  <c r="AM68" i="5" s="1"/>
  <c r="AM69" i="5" a="1"/>
  <c r="AM69" i="5" s="1"/>
  <c r="AM70" i="5" a="1"/>
  <c r="AM70" i="5" s="1"/>
  <c r="AM71" i="5" a="1"/>
  <c r="AM71" i="5" s="1"/>
  <c r="AM72" i="5" a="1"/>
  <c r="AM72" i="5" s="1"/>
  <c r="AM73" i="5" a="1"/>
  <c r="AM73" i="5" s="1"/>
  <c r="AM74" i="5" a="1"/>
  <c r="AM74" i="5" s="1"/>
  <c r="AM75" i="5" a="1"/>
  <c r="AM75" i="5" s="1"/>
  <c r="AM76" i="5" a="1"/>
  <c r="AM76" i="5" s="1"/>
  <c r="AM77" i="5" a="1"/>
  <c r="AM77" i="5" s="1"/>
  <c r="AM78" i="5" a="1"/>
  <c r="AM78" i="5" s="1"/>
  <c r="AM79" i="5" a="1"/>
  <c r="AM79" i="5" s="1"/>
  <c r="AM80" i="5" a="1"/>
  <c r="AM80" i="5" s="1"/>
  <c r="AM81" i="5" a="1"/>
  <c r="AM81" i="5" s="1"/>
  <c r="AM82" i="5" a="1"/>
  <c r="AM82" i="5" s="1"/>
  <c r="AM83" i="5" a="1"/>
  <c r="AM83" i="5" s="1"/>
  <c r="AM84" i="5" a="1"/>
  <c r="AM84" i="5" s="1"/>
  <c r="AM85" i="5" a="1"/>
  <c r="AM85" i="5" s="1"/>
  <c r="AM86" i="5" a="1"/>
  <c r="AM86" i="5" s="1"/>
  <c r="AM87" i="5" a="1"/>
  <c r="AM87" i="5" s="1"/>
  <c r="AM88" i="5" a="1"/>
  <c r="AM88" i="5" s="1"/>
  <c r="AM89" i="5" a="1"/>
  <c r="AM89" i="5" s="1"/>
  <c r="AM90" i="5" a="1"/>
  <c r="AM90" i="5" s="1"/>
  <c r="AM91" i="5" a="1"/>
  <c r="AM91" i="5" s="1"/>
  <c r="AM92" i="5" a="1"/>
  <c r="AM92" i="5" s="1"/>
  <c r="AM93" i="5" a="1"/>
  <c r="AM93" i="5" s="1"/>
  <c r="AM94" i="5" a="1"/>
  <c r="AM94" i="5" s="1"/>
  <c r="AM95" i="5" a="1"/>
  <c r="AM95" i="5" s="1"/>
  <c r="AM96" i="5" a="1"/>
  <c r="AM96" i="5" s="1"/>
  <c r="AM97" i="5" a="1"/>
  <c r="AM97" i="5" s="1"/>
  <c r="AM98" i="5" a="1"/>
  <c r="AM98" i="5" s="1"/>
  <c r="AM99" i="5" a="1"/>
  <c r="AM99" i="5" s="1"/>
  <c r="AM100" i="5" a="1"/>
  <c r="AM100" i="5" s="1"/>
  <c r="AM101" i="5" a="1"/>
  <c r="AM101" i="5" s="1"/>
  <c r="AM102" i="5" a="1"/>
  <c r="AM102" i="5" s="1"/>
  <c r="AM103" i="5" a="1"/>
  <c r="AM103" i="5" s="1"/>
  <c r="AM104" i="5" a="1"/>
  <c r="AM104" i="5" s="1"/>
  <c r="AM105" i="5" a="1"/>
  <c r="AM105" i="5" s="1"/>
  <c r="AM106" i="5" a="1"/>
  <c r="AM106" i="5" s="1"/>
  <c r="AM107" i="5" a="1"/>
  <c r="AM107" i="5" s="1"/>
  <c r="AM108" i="5" a="1"/>
  <c r="AM108" i="5" s="1"/>
  <c r="AM109" i="5" a="1"/>
  <c r="AM109" i="5" s="1"/>
  <c r="AM110" i="5" a="1"/>
  <c r="AM110" i="5" s="1"/>
  <c r="AM111" i="5" a="1"/>
  <c r="AM111" i="5" s="1"/>
  <c r="AM112" i="5" a="1"/>
  <c r="AM112" i="5" s="1"/>
  <c r="AM113" i="5" a="1"/>
  <c r="AM113" i="5" s="1"/>
  <c r="AM114" i="5" a="1"/>
  <c r="AM114" i="5" s="1"/>
  <c r="AM115" i="5" a="1"/>
  <c r="AM115" i="5" s="1"/>
  <c r="AM116" i="5" a="1"/>
  <c r="AM116" i="5" s="1"/>
  <c r="AM117" i="5" a="1"/>
  <c r="AM117" i="5" s="1"/>
  <c r="AM118" i="5" a="1"/>
  <c r="AM118" i="5" s="1"/>
  <c r="AM119" i="5" a="1"/>
  <c r="AM119" i="5" s="1"/>
  <c r="AM120" i="5" a="1"/>
  <c r="AM120" i="5" s="1"/>
  <c r="AM121" i="5" a="1"/>
  <c r="AM121" i="5" s="1"/>
  <c r="AM122" i="5" a="1"/>
  <c r="AM122" i="5" s="1"/>
  <c r="AM123" i="5" a="1"/>
  <c r="AM123" i="5" s="1"/>
  <c r="AM124" i="5" a="1"/>
  <c r="AM124" i="5" s="1"/>
  <c r="AM125" i="5" a="1"/>
  <c r="AM125" i="5" s="1"/>
  <c r="AM126" i="5" a="1"/>
  <c r="AM126" i="5" s="1"/>
  <c r="AM127" i="5" a="1"/>
  <c r="AM127" i="5" s="1"/>
  <c r="AM128" i="5" a="1"/>
  <c r="AM128" i="5" s="1"/>
  <c r="AM129" i="5" a="1"/>
  <c r="AM129" i="5" s="1"/>
  <c r="AM130" i="5" a="1"/>
  <c r="AM130" i="5" s="1"/>
  <c r="AM131" i="5" a="1"/>
  <c r="AM131" i="5" s="1"/>
  <c r="AM132" i="5" a="1"/>
  <c r="AM132" i="5" s="1"/>
  <c r="AM133" i="5" a="1"/>
  <c r="AM133" i="5" s="1"/>
  <c r="AM134" i="5" a="1"/>
  <c r="AM134" i="5" s="1"/>
  <c r="AM135" i="5" a="1"/>
  <c r="AM135" i="5" s="1"/>
  <c r="AM136" i="5" a="1"/>
  <c r="AM136" i="5" s="1"/>
  <c r="AM137" i="5" a="1"/>
  <c r="AM137" i="5" s="1"/>
  <c r="AM138" i="5" a="1"/>
  <c r="AM138" i="5" s="1"/>
  <c r="AM139" i="5" a="1"/>
  <c r="AM139" i="5" s="1"/>
  <c r="AM140" i="5" a="1"/>
  <c r="AM140" i="5" s="1"/>
  <c r="AM141" i="5" a="1"/>
  <c r="AM141" i="5" s="1"/>
  <c r="AM142" i="5" a="1"/>
  <c r="AM142" i="5" s="1"/>
  <c r="AM143" i="5" a="1"/>
  <c r="AM143" i="5" s="1"/>
  <c r="AM144" i="5" a="1"/>
  <c r="AM144" i="5" s="1"/>
  <c r="AM145" i="5" a="1"/>
  <c r="AM145" i="5" s="1"/>
  <c r="AM146" i="5" a="1"/>
  <c r="AM146" i="5" s="1"/>
  <c r="AM147" i="5" a="1"/>
  <c r="AM147" i="5" s="1"/>
  <c r="AM148" i="5" a="1"/>
  <c r="AM148" i="5" s="1"/>
  <c r="AM149" i="5" a="1"/>
  <c r="AM149" i="5" s="1"/>
  <c r="AM150" i="5" a="1"/>
  <c r="AM150" i="5" s="1"/>
  <c r="AM151" i="5" a="1"/>
  <c r="AM151" i="5" s="1"/>
  <c r="AM152" i="5" a="1"/>
  <c r="AM152" i="5" s="1"/>
  <c r="AM153" i="5" a="1"/>
  <c r="AM153" i="5" s="1"/>
  <c r="AM154" i="5" a="1"/>
  <c r="AM154" i="5" s="1"/>
  <c r="AM155" i="5" a="1"/>
  <c r="AM155" i="5" s="1"/>
  <c r="AM156" i="5" a="1"/>
  <c r="AM156" i="5" s="1"/>
  <c r="AM157" i="5" a="1"/>
  <c r="AM157" i="5" s="1"/>
  <c r="AM158" i="5" a="1"/>
  <c r="AM158" i="5" s="1"/>
  <c r="AM159" i="5" a="1"/>
  <c r="AM159" i="5" s="1"/>
  <c r="AM160" i="5" a="1"/>
  <c r="AM160" i="5" s="1"/>
  <c r="AM161" i="5" a="1"/>
  <c r="AM161" i="5" s="1"/>
  <c r="AM162" i="5" a="1"/>
  <c r="AM162" i="5" s="1"/>
  <c r="AM163" i="5" a="1"/>
  <c r="AM163" i="5" s="1"/>
  <c r="AM164" i="5" a="1"/>
  <c r="AM164" i="5" s="1"/>
  <c r="AM165" i="5" a="1"/>
  <c r="AM165" i="5" s="1"/>
  <c r="AM166" i="5" a="1"/>
  <c r="AM166" i="5" s="1"/>
  <c r="AM167" i="5" a="1"/>
  <c r="AM167" i="5" s="1"/>
  <c r="AM168" i="5" a="1"/>
  <c r="AM168" i="5" s="1"/>
  <c r="AM169" i="5" a="1"/>
  <c r="AM169" i="5" s="1"/>
  <c r="AM170" i="5" a="1"/>
  <c r="AM170" i="5" s="1"/>
  <c r="AM171" i="5" a="1"/>
  <c r="AM171" i="5" s="1"/>
  <c r="AM172" i="5" a="1"/>
  <c r="AM172" i="5" s="1"/>
  <c r="AM173" i="5" a="1"/>
  <c r="AM173" i="5" s="1"/>
  <c r="AM174" i="5" a="1"/>
  <c r="AM174" i="5" s="1"/>
  <c r="AM175" i="5" a="1"/>
  <c r="AM175" i="5" s="1"/>
  <c r="AM176" i="5" a="1"/>
  <c r="AM176" i="5" s="1"/>
  <c r="AM177" i="5" a="1"/>
  <c r="AM177" i="5" s="1"/>
  <c r="AM178" i="5" a="1"/>
  <c r="AM178" i="5" s="1"/>
  <c r="AM179" i="5" a="1"/>
  <c r="AM179" i="5" s="1"/>
  <c r="AM180" i="5" a="1"/>
  <c r="AM180" i="5" s="1"/>
  <c r="AM181" i="5" a="1"/>
  <c r="AM181" i="5" s="1"/>
  <c r="AM182" i="5" a="1"/>
  <c r="AM182" i="5" s="1"/>
  <c r="AM183" i="5" a="1"/>
  <c r="AM183" i="5" s="1"/>
  <c r="AM184" i="5" a="1"/>
  <c r="AM184" i="5" s="1"/>
  <c r="AM185" i="5" a="1"/>
  <c r="AM185" i="5" s="1"/>
  <c r="AM186" i="5" a="1"/>
  <c r="AM186" i="5" s="1"/>
  <c r="AM187" i="5" a="1"/>
  <c r="AM187" i="5" s="1"/>
  <c r="AM188" i="5" a="1"/>
  <c r="AM188" i="5" s="1"/>
  <c r="AM189" i="5" a="1"/>
  <c r="AM189" i="5" s="1"/>
  <c r="AM190" i="5" a="1"/>
  <c r="AM190" i="5" s="1"/>
  <c r="AM191" i="5" a="1"/>
  <c r="AM191" i="5" s="1"/>
  <c r="AM192" i="5" a="1"/>
  <c r="AM192" i="5" s="1"/>
  <c r="AM193" i="5" a="1"/>
  <c r="AM193" i="5" s="1"/>
  <c r="AM194" i="5" a="1"/>
  <c r="AM194" i="5" s="1"/>
  <c r="AM195" i="5" a="1"/>
  <c r="AM195" i="5" s="1"/>
  <c r="AM196" i="5" a="1"/>
  <c r="AM196" i="5" s="1"/>
  <c r="AL14" i="5" a="1"/>
  <c r="AL14" i="5" s="1"/>
  <c r="AL15" i="5" a="1"/>
  <c r="AL15" i="5" s="1"/>
  <c r="AL16" i="5" a="1"/>
  <c r="AL16" i="5" s="1"/>
  <c r="AL17" i="5" a="1"/>
  <c r="AL17" i="5" s="1"/>
  <c r="AL18" i="5" a="1"/>
  <c r="AL18" i="5" s="1"/>
  <c r="AL19" i="5" a="1"/>
  <c r="AL19" i="5" s="1"/>
  <c r="AL20" i="5" a="1"/>
  <c r="AL20" i="5" s="1"/>
  <c r="AL21" i="5" a="1"/>
  <c r="AL21" i="5" s="1"/>
  <c r="AL22" i="5" a="1"/>
  <c r="AL22" i="5" s="1"/>
  <c r="AL23" i="5" a="1"/>
  <c r="AL23" i="5" s="1"/>
  <c r="AL24" i="5" a="1"/>
  <c r="AL24" i="5" s="1"/>
  <c r="AL25" i="5" a="1"/>
  <c r="AL25" i="5" s="1"/>
  <c r="AL26" i="5" a="1"/>
  <c r="AL26" i="5" s="1"/>
  <c r="AL27" i="5" a="1"/>
  <c r="AL27" i="5" s="1"/>
  <c r="AL28" i="5" a="1"/>
  <c r="AL28" i="5" s="1"/>
  <c r="AL29" i="5" a="1"/>
  <c r="AL29" i="5" s="1"/>
  <c r="AL30" i="5" a="1"/>
  <c r="AL30" i="5" s="1"/>
  <c r="AL31" i="5" a="1"/>
  <c r="AL31" i="5" s="1"/>
  <c r="AL32" i="5" a="1"/>
  <c r="AL32" i="5" s="1"/>
  <c r="AL33" i="5" a="1"/>
  <c r="AL33" i="5" s="1"/>
  <c r="AL34" i="5" a="1"/>
  <c r="AL34" i="5" s="1"/>
  <c r="AL35" i="5" a="1"/>
  <c r="AL35" i="5" s="1"/>
  <c r="AL36" i="5" a="1"/>
  <c r="AL36" i="5" s="1"/>
  <c r="AL37" i="5" a="1"/>
  <c r="AL37" i="5" s="1"/>
  <c r="AL38" i="5" a="1"/>
  <c r="AL38" i="5" s="1"/>
  <c r="AL39" i="5" a="1"/>
  <c r="AL39" i="5" s="1"/>
  <c r="AL40" i="5" a="1"/>
  <c r="AL40" i="5" s="1"/>
  <c r="AL41" i="5" a="1"/>
  <c r="AL41" i="5" s="1"/>
  <c r="AL42" i="5" a="1"/>
  <c r="AL42" i="5" s="1"/>
  <c r="AL43" i="5" a="1"/>
  <c r="AL43" i="5" s="1"/>
  <c r="AL44" i="5" a="1"/>
  <c r="AL44" i="5" s="1"/>
  <c r="AL45" i="5" a="1"/>
  <c r="AL45" i="5" s="1"/>
  <c r="AL46" i="5" a="1"/>
  <c r="AL46" i="5" s="1"/>
  <c r="AL47" i="5" a="1"/>
  <c r="AL47" i="5" s="1"/>
  <c r="AL48" i="5" a="1"/>
  <c r="AL48" i="5" s="1"/>
  <c r="AL49" i="5" a="1"/>
  <c r="AL49" i="5" s="1"/>
  <c r="AL50" i="5" a="1"/>
  <c r="AL50" i="5" s="1"/>
  <c r="AL51" i="5" a="1"/>
  <c r="AL51" i="5" s="1"/>
  <c r="AL52" i="5" a="1"/>
  <c r="AL52" i="5" s="1"/>
  <c r="AL53" i="5" a="1"/>
  <c r="AL53" i="5" s="1"/>
  <c r="AL54" i="5" a="1"/>
  <c r="AL54" i="5" s="1"/>
  <c r="AL55" i="5" a="1"/>
  <c r="AL55" i="5" s="1"/>
  <c r="AL56" i="5" a="1"/>
  <c r="AL56" i="5" s="1"/>
  <c r="AL57" i="5" a="1"/>
  <c r="AL57" i="5" s="1"/>
  <c r="AL58" i="5" a="1"/>
  <c r="AL58" i="5" s="1"/>
  <c r="AL59" i="5" a="1"/>
  <c r="AL59" i="5" s="1"/>
  <c r="AL60" i="5" a="1"/>
  <c r="AL60" i="5" s="1"/>
  <c r="AL61" i="5" a="1"/>
  <c r="AL61" i="5" s="1"/>
  <c r="AL62" i="5" a="1"/>
  <c r="AL62" i="5" s="1"/>
  <c r="AL63" i="5" a="1"/>
  <c r="AL63" i="5" s="1"/>
  <c r="AL64" i="5" a="1"/>
  <c r="AL64" i="5" s="1"/>
  <c r="AL65" i="5" a="1"/>
  <c r="AL65" i="5" s="1"/>
  <c r="AL66" i="5" a="1"/>
  <c r="AL66" i="5" s="1"/>
  <c r="AL67" i="5" a="1"/>
  <c r="AL67" i="5" s="1"/>
  <c r="AL68" i="5" a="1"/>
  <c r="AL68" i="5" s="1"/>
  <c r="AL69" i="5" a="1"/>
  <c r="AL69" i="5" s="1"/>
  <c r="AL70" i="5" a="1"/>
  <c r="AL70" i="5" s="1"/>
  <c r="AL71" i="5" a="1"/>
  <c r="AL71" i="5" s="1"/>
  <c r="AL72" i="5" a="1"/>
  <c r="AL72" i="5" s="1"/>
  <c r="AL73" i="5" a="1"/>
  <c r="AL73" i="5" s="1"/>
  <c r="AL74" i="5" a="1"/>
  <c r="AL74" i="5" s="1"/>
  <c r="AL75" i="5" a="1"/>
  <c r="AL75" i="5" s="1"/>
  <c r="AL76" i="5" a="1"/>
  <c r="AL76" i="5" s="1"/>
  <c r="AL77" i="5" a="1"/>
  <c r="AL77" i="5" s="1"/>
  <c r="AL78" i="5" a="1"/>
  <c r="AL78" i="5" s="1"/>
  <c r="AL79" i="5" a="1"/>
  <c r="AL79" i="5" s="1"/>
  <c r="AL80" i="5" a="1"/>
  <c r="AL80" i="5" s="1"/>
  <c r="AL81" i="5" a="1"/>
  <c r="AL81" i="5" s="1"/>
  <c r="AL82" i="5" a="1"/>
  <c r="AL82" i="5" s="1"/>
  <c r="AL83" i="5" a="1"/>
  <c r="AL83" i="5" s="1"/>
  <c r="AL84" i="5" a="1"/>
  <c r="AL84" i="5" s="1"/>
  <c r="AL85" i="5" a="1"/>
  <c r="AL85" i="5" s="1"/>
  <c r="AL86" i="5" a="1"/>
  <c r="AL86" i="5" s="1"/>
  <c r="AL87" i="5" a="1"/>
  <c r="AL87" i="5" s="1"/>
  <c r="AL88" i="5" a="1"/>
  <c r="AL88" i="5" s="1"/>
  <c r="AL89" i="5" a="1"/>
  <c r="AL89" i="5" s="1"/>
  <c r="AL90" i="5" a="1"/>
  <c r="AL90" i="5" s="1"/>
  <c r="AL91" i="5" a="1"/>
  <c r="AL91" i="5" s="1"/>
  <c r="AL92" i="5" a="1"/>
  <c r="AL92" i="5" s="1"/>
  <c r="AL93" i="5" a="1"/>
  <c r="AL93" i="5" s="1"/>
  <c r="AL94" i="5" a="1"/>
  <c r="AL94" i="5" s="1"/>
  <c r="AL95" i="5" a="1"/>
  <c r="AL95" i="5" s="1"/>
  <c r="AL96" i="5" a="1"/>
  <c r="AL96" i="5" s="1"/>
  <c r="AL97" i="5" a="1"/>
  <c r="AL97" i="5" s="1"/>
  <c r="AL98" i="5" a="1"/>
  <c r="AL98" i="5" s="1"/>
  <c r="AL99" i="5" a="1"/>
  <c r="AL99" i="5" s="1"/>
  <c r="AL100" i="5" a="1"/>
  <c r="AL100" i="5" s="1"/>
  <c r="AL101" i="5" a="1"/>
  <c r="AL101" i="5" s="1"/>
  <c r="AL102" i="5" a="1"/>
  <c r="AL102" i="5" s="1"/>
  <c r="AL103" i="5" a="1"/>
  <c r="AL103" i="5" s="1"/>
  <c r="AL104" i="5" a="1"/>
  <c r="AL104" i="5" s="1"/>
  <c r="AL105" i="5" a="1"/>
  <c r="AL105" i="5" s="1"/>
  <c r="AL106" i="5" a="1"/>
  <c r="AL106" i="5" s="1"/>
  <c r="AL107" i="5" a="1"/>
  <c r="AL107" i="5" s="1"/>
  <c r="AL108" i="5" a="1"/>
  <c r="AL108" i="5" s="1"/>
  <c r="AL109" i="5" a="1"/>
  <c r="AL109" i="5" s="1"/>
  <c r="AL110" i="5" a="1"/>
  <c r="AL110" i="5" s="1"/>
  <c r="AL111" i="5" a="1"/>
  <c r="AL111" i="5" s="1"/>
  <c r="AL112" i="5" a="1"/>
  <c r="AL112" i="5" s="1"/>
  <c r="AL113" i="5" a="1"/>
  <c r="AL113" i="5" s="1"/>
  <c r="AL114" i="5" a="1"/>
  <c r="AL114" i="5" s="1"/>
  <c r="AL115" i="5" a="1"/>
  <c r="AL115" i="5" s="1"/>
  <c r="AL116" i="5" a="1"/>
  <c r="AL116" i="5" s="1"/>
  <c r="AL117" i="5" a="1"/>
  <c r="AL117" i="5" s="1"/>
  <c r="AL118" i="5" a="1"/>
  <c r="AL118" i="5" s="1"/>
  <c r="AL119" i="5" a="1"/>
  <c r="AL119" i="5" s="1"/>
  <c r="AL120" i="5" a="1"/>
  <c r="AL120" i="5" s="1"/>
  <c r="AL121" i="5" a="1"/>
  <c r="AL121" i="5" s="1"/>
  <c r="AL122" i="5" a="1"/>
  <c r="AL122" i="5" s="1"/>
  <c r="AL123" i="5" a="1"/>
  <c r="AL123" i="5" s="1"/>
  <c r="AL124" i="5" a="1"/>
  <c r="AL124" i="5" s="1"/>
  <c r="AL125" i="5" a="1"/>
  <c r="AL125" i="5" s="1"/>
  <c r="AL126" i="5" a="1"/>
  <c r="AL126" i="5" s="1"/>
  <c r="AL127" i="5" a="1"/>
  <c r="AL127" i="5" s="1"/>
  <c r="AL128" i="5" a="1"/>
  <c r="AL128" i="5" s="1"/>
  <c r="AL129" i="5" a="1"/>
  <c r="AL129" i="5" s="1"/>
  <c r="AL130" i="5" a="1"/>
  <c r="AL130" i="5" s="1"/>
  <c r="AL131" i="5" a="1"/>
  <c r="AL131" i="5" s="1"/>
  <c r="AL132" i="5" a="1"/>
  <c r="AL132" i="5" s="1"/>
  <c r="AL133" i="5" a="1"/>
  <c r="AL133" i="5" s="1"/>
  <c r="AL134" i="5" a="1"/>
  <c r="AL134" i="5" s="1"/>
  <c r="AL135" i="5" a="1"/>
  <c r="AL135" i="5" s="1"/>
  <c r="AL136" i="5" a="1"/>
  <c r="AL136" i="5" s="1"/>
  <c r="AL137" i="5" a="1"/>
  <c r="AL137" i="5" s="1"/>
  <c r="AL138" i="5" a="1"/>
  <c r="AL138" i="5" s="1"/>
  <c r="AL139" i="5" a="1"/>
  <c r="AL139" i="5" s="1"/>
  <c r="AL140" i="5" a="1"/>
  <c r="AL140" i="5" s="1"/>
  <c r="AL141" i="5" a="1"/>
  <c r="AL141" i="5" s="1"/>
  <c r="AL142" i="5" a="1"/>
  <c r="AL142" i="5" s="1"/>
  <c r="AL143" i="5" a="1"/>
  <c r="AL143" i="5" s="1"/>
  <c r="AL144" i="5" a="1"/>
  <c r="AL144" i="5" s="1"/>
  <c r="AL145" i="5" a="1"/>
  <c r="AL145" i="5" s="1"/>
  <c r="AL146" i="5" a="1"/>
  <c r="AL146" i="5" s="1"/>
  <c r="AL147" i="5" a="1"/>
  <c r="AL147" i="5" s="1"/>
  <c r="AL148" i="5" a="1"/>
  <c r="AL148" i="5" s="1"/>
  <c r="AL149" i="5" a="1"/>
  <c r="AL149" i="5" s="1"/>
  <c r="AL150" i="5" a="1"/>
  <c r="AL150" i="5" s="1"/>
  <c r="AL151" i="5" a="1"/>
  <c r="AL151" i="5" s="1"/>
  <c r="AL152" i="5" a="1"/>
  <c r="AL152" i="5" s="1"/>
  <c r="AL153" i="5" a="1"/>
  <c r="AL153" i="5" s="1"/>
  <c r="AL154" i="5" a="1"/>
  <c r="AL154" i="5" s="1"/>
  <c r="AL155" i="5" a="1"/>
  <c r="AL155" i="5" s="1"/>
  <c r="AL156" i="5" a="1"/>
  <c r="AL156" i="5" s="1"/>
  <c r="AL157" i="5" a="1"/>
  <c r="AL157" i="5" s="1"/>
  <c r="AL158" i="5" a="1"/>
  <c r="AL158" i="5" s="1"/>
  <c r="AL159" i="5" a="1"/>
  <c r="AL159" i="5" s="1"/>
  <c r="AL160" i="5" a="1"/>
  <c r="AL160" i="5" s="1"/>
  <c r="AL161" i="5" a="1"/>
  <c r="AL161" i="5" s="1"/>
  <c r="AL162" i="5" a="1"/>
  <c r="AL162" i="5" s="1"/>
  <c r="AL163" i="5" a="1"/>
  <c r="AL163" i="5" s="1"/>
  <c r="AL164" i="5" a="1"/>
  <c r="AL164" i="5" s="1"/>
  <c r="AL165" i="5" a="1"/>
  <c r="AL165" i="5" s="1"/>
  <c r="AL166" i="5" a="1"/>
  <c r="AL166" i="5" s="1"/>
  <c r="AL167" i="5" a="1"/>
  <c r="AL167" i="5" s="1"/>
  <c r="AL168" i="5" a="1"/>
  <c r="AL168" i="5" s="1"/>
  <c r="AL169" i="5" a="1"/>
  <c r="AL169" i="5" s="1"/>
  <c r="AL170" i="5" a="1"/>
  <c r="AL170" i="5" s="1"/>
  <c r="AL171" i="5" a="1"/>
  <c r="AL171" i="5" s="1"/>
  <c r="AL172" i="5" a="1"/>
  <c r="AL172" i="5" s="1"/>
  <c r="AL173" i="5" a="1"/>
  <c r="AL173" i="5" s="1"/>
  <c r="AL174" i="5" a="1"/>
  <c r="AL174" i="5" s="1"/>
  <c r="AL175" i="5" a="1"/>
  <c r="AL175" i="5" s="1"/>
  <c r="AL176" i="5" a="1"/>
  <c r="AL176" i="5" s="1"/>
  <c r="AL177" i="5" a="1"/>
  <c r="AL177" i="5" s="1"/>
  <c r="AL178" i="5" a="1"/>
  <c r="AL178" i="5" s="1"/>
  <c r="AL179" i="5" a="1"/>
  <c r="AL179" i="5" s="1"/>
  <c r="AL180" i="5" a="1"/>
  <c r="AL180" i="5" s="1"/>
  <c r="AL181" i="5" a="1"/>
  <c r="AL181" i="5" s="1"/>
  <c r="AL182" i="5" a="1"/>
  <c r="AL182" i="5" s="1"/>
  <c r="AL183" i="5" a="1"/>
  <c r="AL183" i="5" s="1"/>
  <c r="AL184" i="5" a="1"/>
  <c r="AL184" i="5" s="1"/>
  <c r="AL185" i="5" a="1"/>
  <c r="AL185" i="5" s="1"/>
  <c r="AL186" i="5" a="1"/>
  <c r="AL186" i="5" s="1"/>
  <c r="AL187" i="5" a="1"/>
  <c r="AL187" i="5" s="1"/>
  <c r="AL188" i="5" a="1"/>
  <c r="AL188" i="5" s="1"/>
  <c r="AL189" i="5" a="1"/>
  <c r="AL189" i="5" s="1"/>
  <c r="AL190" i="5" a="1"/>
  <c r="AL190" i="5" s="1"/>
  <c r="AL191" i="5" a="1"/>
  <c r="AL191" i="5" s="1"/>
  <c r="AL192" i="5" a="1"/>
  <c r="AL192" i="5" s="1"/>
  <c r="AL193" i="5" a="1"/>
  <c r="AL193" i="5" s="1"/>
  <c r="AL194" i="5" a="1"/>
  <c r="AL194" i="5" s="1"/>
  <c r="AL195" i="5" a="1"/>
  <c r="AL195" i="5" s="1"/>
  <c r="AL196" i="5" a="1"/>
  <c r="AL196" i="5" s="1"/>
  <c r="AK14" i="5" a="1"/>
  <c r="AK14" i="5" s="1"/>
  <c r="AK15" i="5" a="1"/>
  <c r="AK15" i="5" s="1"/>
  <c r="AK16" i="5" a="1"/>
  <c r="AK16" i="5" s="1"/>
  <c r="AK17" i="5" a="1"/>
  <c r="AK17" i="5" s="1"/>
  <c r="AK18" i="5" a="1"/>
  <c r="AK18" i="5" s="1"/>
  <c r="AK19" i="5" a="1"/>
  <c r="AK19" i="5" s="1"/>
  <c r="AK20" i="5" a="1"/>
  <c r="AK20" i="5" s="1"/>
  <c r="AK21" i="5" a="1"/>
  <c r="AK21" i="5" s="1"/>
  <c r="AK22" i="5" a="1"/>
  <c r="AK22" i="5" s="1"/>
  <c r="AK23" i="5" a="1"/>
  <c r="AK23" i="5" s="1"/>
  <c r="AK24" i="5" a="1"/>
  <c r="AK24" i="5" s="1"/>
  <c r="AK25" i="5" a="1"/>
  <c r="AK25" i="5" s="1"/>
  <c r="AK26" i="5" a="1"/>
  <c r="AK26" i="5" s="1"/>
  <c r="AK27" i="5" a="1"/>
  <c r="AK27" i="5" s="1"/>
  <c r="AK28" i="5" a="1"/>
  <c r="AK28" i="5" s="1"/>
  <c r="AK29" i="5" a="1"/>
  <c r="AK29" i="5" s="1"/>
  <c r="AK30" i="5" a="1"/>
  <c r="AK30" i="5" s="1"/>
  <c r="AK31" i="5" a="1"/>
  <c r="AK31" i="5" s="1"/>
  <c r="AK32" i="5" a="1"/>
  <c r="AK32" i="5" s="1"/>
  <c r="AK33" i="5" a="1"/>
  <c r="AK33" i="5" s="1"/>
  <c r="AK34" i="5" a="1"/>
  <c r="AK34" i="5" s="1"/>
  <c r="AK35" i="5" a="1"/>
  <c r="AK35" i="5" s="1"/>
  <c r="AK36" i="5" a="1"/>
  <c r="AK36" i="5" s="1"/>
  <c r="AK37" i="5" a="1"/>
  <c r="AK37" i="5" s="1"/>
  <c r="AK38" i="5" a="1"/>
  <c r="AK38" i="5" s="1"/>
  <c r="AK39" i="5" a="1"/>
  <c r="AK39" i="5" s="1"/>
  <c r="AK40" i="5" a="1"/>
  <c r="AK40" i="5" s="1"/>
  <c r="AK41" i="5" a="1"/>
  <c r="AK41" i="5" s="1"/>
  <c r="AK42" i="5" a="1"/>
  <c r="AK42" i="5" s="1"/>
  <c r="AK43" i="5" a="1"/>
  <c r="AK43" i="5" s="1"/>
  <c r="AK44" i="5" a="1"/>
  <c r="AK44" i="5" s="1"/>
  <c r="AK45" i="5" a="1"/>
  <c r="AK45" i="5" s="1"/>
  <c r="AK46" i="5" a="1"/>
  <c r="AK46" i="5" s="1"/>
  <c r="AK47" i="5" a="1"/>
  <c r="AK47" i="5" s="1"/>
  <c r="AK48" i="5" a="1"/>
  <c r="AK48" i="5" s="1"/>
  <c r="AK49" i="5" a="1"/>
  <c r="AK49" i="5" s="1"/>
  <c r="AK50" i="5" a="1"/>
  <c r="AK50" i="5" s="1"/>
  <c r="AK51" i="5" a="1"/>
  <c r="AK51" i="5" s="1"/>
  <c r="AK52" i="5" a="1"/>
  <c r="AK52" i="5" s="1"/>
  <c r="AK53" i="5" a="1"/>
  <c r="AK53" i="5" s="1"/>
  <c r="AK54" i="5" a="1"/>
  <c r="AK54" i="5" s="1"/>
  <c r="AK55" i="5" a="1"/>
  <c r="AK55" i="5" s="1"/>
  <c r="AK56" i="5" a="1"/>
  <c r="AK56" i="5" s="1"/>
  <c r="AK57" i="5" a="1"/>
  <c r="AK57" i="5" s="1"/>
  <c r="AK58" i="5" a="1"/>
  <c r="AK58" i="5" s="1"/>
  <c r="AK59" i="5" a="1"/>
  <c r="AK59" i="5" s="1"/>
  <c r="AK60" i="5" a="1"/>
  <c r="AK60" i="5" s="1"/>
  <c r="AK61" i="5" a="1"/>
  <c r="AK61" i="5" s="1"/>
  <c r="AK62" i="5" a="1"/>
  <c r="AK62" i="5" s="1"/>
  <c r="AK63" i="5" a="1"/>
  <c r="AK63" i="5" s="1"/>
  <c r="AK64" i="5" a="1"/>
  <c r="AK64" i="5" s="1"/>
  <c r="AK65" i="5" a="1"/>
  <c r="AK65" i="5" s="1"/>
  <c r="AK66" i="5" a="1"/>
  <c r="AK66" i="5" s="1"/>
  <c r="AK67" i="5" a="1"/>
  <c r="AK67" i="5" s="1"/>
  <c r="AK68" i="5" a="1"/>
  <c r="AK68" i="5" s="1"/>
  <c r="AK69" i="5" a="1"/>
  <c r="AK69" i="5" s="1"/>
  <c r="AK70" i="5" a="1"/>
  <c r="AK70" i="5" s="1"/>
  <c r="AK71" i="5" a="1"/>
  <c r="AK71" i="5" s="1"/>
  <c r="AK72" i="5" a="1"/>
  <c r="AK72" i="5" s="1"/>
  <c r="AK73" i="5" a="1"/>
  <c r="AK73" i="5" s="1"/>
  <c r="AK74" i="5" a="1"/>
  <c r="AK74" i="5" s="1"/>
  <c r="AK75" i="5" a="1"/>
  <c r="AK75" i="5" s="1"/>
  <c r="AK76" i="5" a="1"/>
  <c r="AK76" i="5" s="1"/>
  <c r="AK77" i="5" a="1"/>
  <c r="AK77" i="5" s="1"/>
  <c r="AK78" i="5" a="1"/>
  <c r="AK78" i="5" s="1"/>
  <c r="AK79" i="5" a="1"/>
  <c r="AK79" i="5" s="1"/>
  <c r="AK80" i="5" a="1"/>
  <c r="AK80" i="5" s="1"/>
  <c r="AK81" i="5" a="1"/>
  <c r="AK81" i="5" s="1"/>
  <c r="AK82" i="5" a="1"/>
  <c r="AK82" i="5" s="1"/>
  <c r="AK83" i="5" a="1"/>
  <c r="AK83" i="5" s="1"/>
  <c r="AK84" i="5" a="1"/>
  <c r="AK84" i="5" s="1"/>
  <c r="AK85" i="5" a="1"/>
  <c r="AK85" i="5" s="1"/>
  <c r="AK86" i="5" a="1"/>
  <c r="AK86" i="5" s="1"/>
  <c r="AK87" i="5" a="1"/>
  <c r="AK87" i="5" s="1"/>
  <c r="AK88" i="5" a="1"/>
  <c r="AK88" i="5" s="1"/>
  <c r="AK89" i="5" a="1"/>
  <c r="AK89" i="5" s="1"/>
  <c r="AK90" i="5" a="1"/>
  <c r="AK90" i="5" s="1"/>
  <c r="AK91" i="5" a="1"/>
  <c r="AK91" i="5" s="1"/>
  <c r="AK92" i="5" a="1"/>
  <c r="AK92" i="5" s="1"/>
  <c r="AK93" i="5" a="1"/>
  <c r="AK93" i="5" s="1"/>
  <c r="AK94" i="5" a="1"/>
  <c r="AK94" i="5" s="1"/>
  <c r="AK95" i="5" a="1"/>
  <c r="AK95" i="5" s="1"/>
  <c r="AK96" i="5" a="1"/>
  <c r="AK96" i="5" s="1"/>
  <c r="AK97" i="5" a="1"/>
  <c r="AK97" i="5" s="1"/>
  <c r="AK98" i="5" a="1"/>
  <c r="AK98" i="5" s="1"/>
  <c r="AK99" i="5" a="1"/>
  <c r="AK99" i="5" s="1"/>
  <c r="AK100" i="5" a="1"/>
  <c r="AK100" i="5" s="1"/>
  <c r="AK101" i="5" a="1"/>
  <c r="AK101" i="5" s="1"/>
  <c r="AK102" i="5" a="1"/>
  <c r="AK102" i="5" s="1"/>
  <c r="AK103" i="5" a="1"/>
  <c r="AK103" i="5" s="1"/>
  <c r="AK104" i="5" a="1"/>
  <c r="AK104" i="5" s="1"/>
  <c r="AK105" i="5" a="1"/>
  <c r="AK105" i="5" s="1"/>
  <c r="AK106" i="5" a="1"/>
  <c r="AK106" i="5" s="1"/>
  <c r="AK107" i="5" a="1"/>
  <c r="AK107" i="5" s="1"/>
  <c r="AK108" i="5" a="1"/>
  <c r="AK108" i="5" s="1"/>
  <c r="AK109" i="5" a="1"/>
  <c r="AK109" i="5" s="1"/>
  <c r="AK110" i="5" a="1"/>
  <c r="AK110" i="5" s="1"/>
  <c r="AK111" i="5" a="1"/>
  <c r="AK111" i="5" s="1"/>
  <c r="AK112" i="5" a="1"/>
  <c r="AK112" i="5" s="1"/>
  <c r="AK113" i="5" a="1"/>
  <c r="AK113" i="5" s="1"/>
  <c r="AK114" i="5" a="1"/>
  <c r="AK114" i="5" s="1"/>
  <c r="AK115" i="5" a="1"/>
  <c r="AK115" i="5" s="1"/>
  <c r="AK116" i="5" a="1"/>
  <c r="AK116" i="5" s="1"/>
  <c r="AK117" i="5" a="1"/>
  <c r="AK117" i="5" s="1"/>
  <c r="AK118" i="5" a="1"/>
  <c r="AK118" i="5" s="1"/>
  <c r="AK119" i="5" a="1"/>
  <c r="AK119" i="5" s="1"/>
  <c r="AK120" i="5" a="1"/>
  <c r="AK120" i="5" s="1"/>
  <c r="AK121" i="5" a="1"/>
  <c r="AK121" i="5" s="1"/>
  <c r="AK122" i="5" a="1"/>
  <c r="AK122" i="5" s="1"/>
  <c r="AK123" i="5" a="1"/>
  <c r="AK123" i="5" s="1"/>
  <c r="AK124" i="5" a="1"/>
  <c r="AK124" i="5" s="1"/>
  <c r="AK125" i="5" a="1"/>
  <c r="AK125" i="5" s="1"/>
  <c r="AK126" i="5" a="1"/>
  <c r="AK126" i="5" s="1"/>
  <c r="AK127" i="5" a="1"/>
  <c r="AK127" i="5" s="1"/>
  <c r="AK128" i="5" a="1"/>
  <c r="AK128" i="5" s="1"/>
  <c r="AK129" i="5" a="1"/>
  <c r="AK129" i="5" s="1"/>
  <c r="AK130" i="5" a="1"/>
  <c r="AK130" i="5" s="1"/>
  <c r="AK131" i="5" a="1"/>
  <c r="AK131" i="5" s="1"/>
  <c r="AK132" i="5" a="1"/>
  <c r="AK132" i="5" s="1"/>
  <c r="AK133" i="5" a="1"/>
  <c r="AK133" i="5" s="1"/>
  <c r="AK134" i="5" a="1"/>
  <c r="AK134" i="5" s="1"/>
  <c r="AK135" i="5" a="1"/>
  <c r="AK135" i="5" s="1"/>
  <c r="AK136" i="5" a="1"/>
  <c r="AK136" i="5" s="1"/>
  <c r="AK137" i="5" a="1"/>
  <c r="AK137" i="5" s="1"/>
  <c r="AK138" i="5" a="1"/>
  <c r="AK138" i="5" s="1"/>
  <c r="AK139" i="5" a="1"/>
  <c r="AK139" i="5" s="1"/>
  <c r="AK140" i="5" a="1"/>
  <c r="AK140" i="5" s="1"/>
  <c r="AK141" i="5" a="1"/>
  <c r="AK141" i="5" s="1"/>
  <c r="AK142" i="5" a="1"/>
  <c r="AK142" i="5" s="1"/>
  <c r="AK143" i="5" a="1"/>
  <c r="AK143" i="5" s="1"/>
  <c r="AK144" i="5" a="1"/>
  <c r="AK144" i="5" s="1"/>
  <c r="AK145" i="5" a="1"/>
  <c r="AK145" i="5" s="1"/>
  <c r="AK146" i="5" a="1"/>
  <c r="AK146" i="5" s="1"/>
  <c r="AK147" i="5" a="1"/>
  <c r="AK147" i="5" s="1"/>
  <c r="AK148" i="5" a="1"/>
  <c r="AK148" i="5" s="1"/>
  <c r="AK149" i="5" a="1"/>
  <c r="AK149" i="5" s="1"/>
  <c r="AK150" i="5" a="1"/>
  <c r="AK150" i="5" s="1"/>
  <c r="AK151" i="5" a="1"/>
  <c r="AK151" i="5" s="1"/>
  <c r="AK152" i="5" a="1"/>
  <c r="AK152" i="5" s="1"/>
  <c r="AK153" i="5" a="1"/>
  <c r="AK153" i="5" s="1"/>
  <c r="AK154" i="5" a="1"/>
  <c r="AK154" i="5" s="1"/>
  <c r="AK155" i="5" a="1"/>
  <c r="AK155" i="5" s="1"/>
  <c r="AK156" i="5" a="1"/>
  <c r="AK156" i="5" s="1"/>
  <c r="AK157" i="5" a="1"/>
  <c r="AK157" i="5" s="1"/>
  <c r="AK158" i="5" a="1"/>
  <c r="AK158" i="5" s="1"/>
  <c r="AK159" i="5" a="1"/>
  <c r="AK159" i="5" s="1"/>
  <c r="AK160" i="5" a="1"/>
  <c r="AK160" i="5" s="1"/>
  <c r="AK161" i="5" a="1"/>
  <c r="AK161" i="5" s="1"/>
  <c r="AK162" i="5" a="1"/>
  <c r="AK162" i="5" s="1"/>
  <c r="AK163" i="5" a="1"/>
  <c r="AK163" i="5" s="1"/>
  <c r="AK164" i="5" a="1"/>
  <c r="AK164" i="5" s="1"/>
  <c r="AK165" i="5" a="1"/>
  <c r="AK165" i="5" s="1"/>
  <c r="AK166" i="5" a="1"/>
  <c r="AK166" i="5" s="1"/>
  <c r="AK167" i="5" a="1"/>
  <c r="AK167" i="5" s="1"/>
  <c r="AK168" i="5" a="1"/>
  <c r="AK168" i="5" s="1"/>
  <c r="AK169" i="5" a="1"/>
  <c r="AK169" i="5" s="1"/>
  <c r="AK170" i="5" a="1"/>
  <c r="AK170" i="5" s="1"/>
  <c r="AK171" i="5" a="1"/>
  <c r="AK171" i="5" s="1"/>
  <c r="AK172" i="5" a="1"/>
  <c r="AK172" i="5" s="1"/>
  <c r="AK173" i="5" a="1"/>
  <c r="AK173" i="5" s="1"/>
  <c r="AK174" i="5" a="1"/>
  <c r="AK174" i="5" s="1"/>
  <c r="AK175" i="5" a="1"/>
  <c r="AK175" i="5" s="1"/>
  <c r="AK176" i="5" a="1"/>
  <c r="AK176" i="5" s="1"/>
  <c r="AK177" i="5" a="1"/>
  <c r="AK177" i="5" s="1"/>
  <c r="AK178" i="5" a="1"/>
  <c r="AK178" i="5" s="1"/>
  <c r="AK179" i="5" a="1"/>
  <c r="AK179" i="5" s="1"/>
  <c r="AK180" i="5" a="1"/>
  <c r="AK180" i="5" s="1"/>
  <c r="AK181" i="5" a="1"/>
  <c r="AK181" i="5" s="1"/>
  <c r="AK182" i="5" a="1"/>
  <c r="AK182" i="5" s="1"/>
  <c r="AK183" i="5" a="1"/>
  <c r="AK183" i="5" s="1"/>
  <c r="AK184" i="5" a="1"/>
  <c r="AK184" i="5" s="1"/>
  <c r="AK185" i="5" a="1"/>
  <c r="AK185" i="5" s="1"/>
  <c r="AK186" i="5" a="1"/>
  <c r="AK186" i="5" s="1"/>
  <c r="AK187" i="5" a="1"/>
  <c r="AK187" i="5" s="1"/>
  <c r="AK188" i="5" a="1"/>
  <c r="AK188" i="5" s="1"/>
  <c r="AK189" i="5" a="1"/>
  <c r="AK189" i="5" s="1"/>
  <c r="AK190" i="5" a="1"/>
  <c r="AK190" i="5" s="1"/>
  <c r="AK191" i="5" a="1"/>
  <c r="AK191" i="5" s="1"/>
  <c r="AK192" i="5" a="1"/>
  <c r="AK192" i="5" s="1"/>
  <c r="AK193" i="5" a="1"/>
  <c r="AK193" i="5" s="1"/>
  <c r="AK194" i="5" a="1"/>
  <c r="AK194" i="5" s="1"/>
  <c r="AK195" i="5" a="1"/>
  <c r="AK195" i="5" s="1"/>
  <c r="AK196" i="5" a="1"/>
  <c r="AK196" i="5" s="1"/>
  <c r="AJ14" i="5" a="1"/>
  <c r="AJ14" i="5" s="1"/>
  <c r="AJ15" i="5" a="1"/>
  <c r="AJ15" i="5" s="1"/>
  <c r="AJ16" i="5" a="1"/>
  <c r="AJ16" i="5" s="1"/>
  <c r="AJ17" i="5" a="1"/>
  <c r="AJ17" i="5" s="1"/>
  <c r="AJ18" i="5" a="1"/>
  <c r="AJ18" i="5" s="1"/>
  <c r="AJ19" i="5" a="1"/>
  <c r="AJ19" i="5" s="1"/>
  <c r="AJ20" i="5" a="1"/>
  <c r="AJ20" i="5" s="1"/>
  <c r="AJ21" i="5" a="1"/>
  <c r="AJ21" i="5" s="1"/>
  <c r="AJ22" i="5" a="1"/>
  <c r="AJ22" i="5" s="1"/>
  <c r="AJ23" i="5" a="1"/>
  <c r="AJ23" i="5" s="1"/>
  <c r="AJ24" i="5" a="1"/>
  <c r="AJ24" i="5" s="1"/>
  <c r="AJ25" i="5" a="1"/>
  <c r="AJ25" i="5" s="1"/>
  <c r="AJ26" i="5" a="1"/>
  <c r="AJ26" i="5" s="1"/>
  <c r="AJ27" i="5" a="1"/>
  <c r="AJ27" i="5" s="1"/>
  <c r="AJ28" i="5" a="1"/>
  <c r="AJ28" i="5" s="1"/>
  <c r="AJ29" i="5" a="1"/>
  <c r="AJ29" i="5" s="1"/>
  <c r="AJ30" i="5" a="1"/>
  <c r="AJ30" i="5" s="1"/>
  <c r="AJ31" i="5" a="1"/>
  <c r="AJ31" i="5" s="1"/>
  <c r="AJ32" i="5" a="1"/>
  <c r="AJ32" i="5" s="1"/>
  <c r="AJ33" i="5" a="1"/>
  <c r="AJ33" i="5" s="1"/>
  <c r="AJ34" i="5" a="1"/>
  <c r="AJ34" i="5" s="1"/>
  <c r="AJ35" i="5" a="1"/>
  <c r="AJ35" i="5" s="1"/>
  <c r="AJ36" i="5" a="1"/>
  <c r="AJ36" i="5" s="1"/>
  <c r="AJ37" i="5" a="1"/>
  <c r="AJ37" i="5" s="1"/>
  <c r="AJ38" i="5" a="1"/>
  <c r="AJ38" i="5" s="1"/>
  <c r="AJ39" i="5" a="1"/>
  <c r="AJ39" i="5" s="1"/>
  <c r="AJ40" i="5" a="1"/>
  <c r="AJ40" i="5" s="1"/>
  <c r="AJ41" i="5" a="1"/>
  <c r="AJ41" i="5" s="1"/>
  <c r="AJ42" i="5" a="1"/>
  <c r="AJ42" i="5" s="1"/>
  <c r="AJ43" i="5" a="1"/>
  <c r="AJ43" i="5" s="1"/>
  <c r="AJ44" i="5" a="1"/>
  <c r="AJ44" i="5" s="1"/>
  <c r="AJ45" i="5" a="1"/>
  <c r="AJ45" i="5" s="1"/>
  <c r="AJ46" i="5" a="1"/>
  <c r="AJ46" i="5" s="1"/>
  <c r="AJ47" i="5" a="1"/>
  <c r="AJ47" i="5" s="1"/>
  <c r="AJ48" i="5" a="1"/>
  <c r="AJ48" i="5" s="1"/>
  <c r="AJ49" i="5" a="1"/>
  <c r="AJ49" i="5" s="1"/>
  <c r="AJ50" i="5" a="1"/>
  <c r="AJ50" i="5" s="1"/>
  <c r="AJ51" i="5" a="1"/>
  <c r="AJ51" i="5" s="1"/>
  <c r="AJ52" i="5" a="1"/>
  <c r="AJ52" i="5" s="1"/>
  <c r="AJ53" i="5" a="1"/>
  <c r="AJ53" i="5" s="1"/>
  <c r="AJ54" i="5" a="1"/>
  <c r="AJ54" i="5" s="1"/>
  <c r="AJ55" i="5" a="1"/>
  <c r="AJ55" i="5" s="1"/>
  <c r="AJ56" i="5" a="1"/>
  <c r="AJ56" i="5" s="1"/>
  <c r="AJ57" i="5" a="1"/>
  <c r="AJ57" i="5" s="1"/>
  <c r="AJ58" i="5" a="1"/>
  <c r="AJ58" i="5" s="1"/>
  <c r="AJ59" i="5" a="1"/>
  <c r="AJ59" i="5" s="1"/>
  <c r="AJ60" i="5" a="1"/>
  <c r="AJ60" i="5" s="1"/>
  <c r="AJ61" i="5" a="1"/>
  <c r="AJ61" i="5" s="1"/>
  <c r="AJ62" i="5" a="1"/>
  <c r="AJ62" i="5" s="1"/>
  <c r="AJ63" i="5" a="1"/>
  <c r="AJ63" i="5" s="1"/>
  <c r="AJ64" i="5" a="1"/>
  <c r="AJ64" i="5" s="1"/>
  <c r="AJ65" i="5" a="1"/>
  <c r="AJ65" i="5" s="1"/>
  <c r="AJ66" i="5" a="1"/>
  <c r="AJ66" i="5" s="1"/>
  <c r="AJ67" i="5" a="1"/>
  <c r="AJ67" i="5" s="1"/>
  <c r="AJ68" i="5" a="1"/>
  <c r="AJ68" i="5" s="1"/>
  <c r="AJ69" i="5" a="1"/>
  <c r="AJ69" i="5" s="1"/>
  <c r="AJ70" i="5" a="1"/>
  <c r="AJ70" i="5" s="1"/>
  <c r="AJ71" i="5" a="1"/>
  <c r="AJ71" i="5" s="1"/>
  <c r="AJ72" i="5" a="1"/>
  <c r="AJ72" i="5" s="1"/>
  <c r="AJ73" i="5" a="1"/>
  <c r="AJ73" i="5" s="1"/>
  <c r="AJ74" i="5" a="1"/>
  <c r="AJ74" i="5" s="1"/>
  <c r="AJ75" i="5" a="1"/>
  <c r="AJ75" i="5" s="1"/>
  <c r="AJ76" i="5" a="1"/>
  <c r="AJ76" i="5" s="1"/>
  <c r="AJ77" i="5" a="1"/>
  <c r="AJ77" i="5" s="1"/>
  <c r="AJ78" i="5" a="1"/>
  <c r="AJ78" i="5" s="1"/>
  <c r="AJ79" i="5" a="1"/>
  <c r="AJ79" i="5" s="1"/>
  <c r="AJ80" i="5" a="1"/>
  <c r="AJ80" i="5" s="1"/>
  <c r="AJ81" i="5" a="1"/>
  <c r="AJ81" i="5" s="1"/>
  <c r="AJ82" i="5" a="1"/>
  <c r="AJ82" i="5" s="1"/>
  <c r="AJ83" i="5" a="1"/>
  <c r="AJ83" i="5" s="1"/>
  <c r="AJ84" i="5" a="1"/>
  <c r="AJ84" i="5" s="1"/>
  <c r="AJ85" i="5" a="1"/>
  <c r="AJ85" i="5" s="1"/>
  <c r="AJ86" i="5" a="1"/>
  <c r="AJ86" i="5" s="1"/>
  <c r="AJ87" i="5" a="1"/>
  <c r="AJ87" i="5" s="1"/>
  <c r="AJ88" i="5" a="1"/>
  <c r="AJ88" i="5" s="1"/>
  <c r="AJ89" i="5" a="1"/>
  <c r="AJ89" i="5" s="1"/>
  <c r="AJ90" i="5" a="1"/>
  <c r="AJ90" i="5" s="1"/>
  <c r="AJ91" i="5" a="1"/>
  <c r="AJ91" i="5" s="1"/>
  <c r="AJ92" i="5" a="1"/>
  <c r="AJ92" i="5" s="1"/>
  <c r="AJ93" i="5" a="1"/>
  <c r="AJ93" i="5" s="1"/>
  <c r="AJ94" i="5" a="1"/>
  <c r="AJ94" i="5" s="1"/>
  <c r="AJ95" i="5" a="1"/>
  <c r="AJ95" i="5" s="1"/>
  <c r="AJ96" i="5" a="1"/>
  <c r="AJ96" i="5" s="1"/>
  <c r="AJ97" i="5" a="1"/>
  <c r="AJ97" i="5" s="1"/>
  <c r="AJ98" i="5" a="1"/>
  <c r="AJ98" i="5" s="1"/>
  <c r="AJ99" i="5" a="1"/>
  <c r="AJ99" i="5" s="1"/>
  <c r="AJ100" i="5" a="1"/>
  <c r="AJ100" i="5" s="1"/>
  <c r="AJ101" i="5" a="1"/>
  <c r="AJ101" i="5" s="1"/>
  <c r="AJ102" i="5" a="1"/>
  <c r="AJ102" i="5" s="1"/>
  <c r="AJ103" i="5" a="1"/>
  <c r="AJ103" i="5" s="1"/>
  <c r="AJ104" i="5" a="1"/>
  <c r="AJ104" i="5" s="1"/>
  <c r="AJ105" i="5" a="1"/>
  <c r="AJ105" i="5" s="1"/>
  <c r="AJ106" i="5" a="1"/>
  <c r="AJ106" i="5" s="1"/>
  <c r="AJ107" i="5" a="1"/>
  <c r="AJ107" i="5" s="1"/>
  <c r="AJ108" i="5" a="1"/>
  <c r="AJ108" i="5" s="1"/>
  <c r="AJ109" i="5" a="1"/>
  <c r="AJ109" i="5" s="1"/>
  <c r="AJ110" i="5" a="1"/>
  <c r="AJ110" i="5" s="1"/>
  <c r="AJ111" i="5" a="1"/>
  <c r="AJ111" i="5" s="1"/>
  <c r="AJ112" i="5" a="1"/>
  <c r="AJ112" i="5" s="1"/>
  <c r="AJ113" i="5" a="1"/>
  <c r="AJ113" i="5" s="1"/>
  <c r="AJ114" i="5" a="1"/>
  <c r="AJ114" i="5" s="1"/>
  <c r="AJ115" i="5" a="1"/>
  <c r="AJ115" i="5" s="1"/>
  <c r="AJ116" i="5" a="1"/>
  <c r="AJ116" i="5" s="1"/>
  <c r="AJ117" i="5" a="1"/>
  <c r="AJ117" i="5" s="1"/>
  <c r="AJ118" i="5" a="1"/>
  <c r="AJ118" i="5" s="1"/>
  <c r="AJ119" i="5" a="1"/>
  <c r="AJ119" i="5" s="1"/>
  <c r="AJ120" i="5" a="1"/>
  <c r="AJ120" i="5" s="1"/>
  <c r="AJ121" i="5" a="1"/>
  <c r="AJ121" i="5" s="1"/>
  <c r="AJ122" i="5" a="1"/>
  <c r="AJ122" i="5" s="1"/>
  <c r="AJ123" i="5" a="1"/>
  <c r="AJ123" i="5" s="1"/>
  <c r="AJ124" i="5" a="1"/>
  <c r="AJ124" i="5" s="1"/>
  <c r="AJ125" i="5" a="1"/>
  <c r="AJ125" i="5" s="1"/>
  <c r="AJ126" i="5" a="1"/>
  <c r="AJ126" i="5" s="1"/>
  <c r="AJ127" i="5" a="1"/>
  <c r="AJ127" i="5" s="1"/>
  <c r="AJ128" i="5" a="1"/>
  <c r="AJ128" i="5" s="1"/>
  <c r="AJ129" i="5" a="1"/>
  <c r="AJ129" i="5" s="1"/>
  <c r="AJ130" i="5" a="1"/>
  <c r="AJ130" i="5" s="1"/>
  <c r="AJ131" i="5" a="1"/>
  <c r="AJ131" i="5" s="1"/>
  <c r="AJ132" i="5" a="1"/>
  <c r="AJ132" i="5" s="1"/>
  <c r="AJ133" i="5" a="1"/>
  <c r="AJ133" i="5" s="1"/>
  <c r="AJ134" i="5" a="1"/>
  <c r="AJ134" i="5" s="1"/>
  <c r="AJ135" i="5" a="1"/>
  <c r="AJ135" i="5" s="1"/>
  <c r="AJ136" i="5" a="1"/>
  <c r="AJ136" i="5" s="1"/>
  <c r="AJ137" i="5" a="1"/>
  <c r="AJ137" i="5" s="1"/>
  <c r="AJ138" i="5" a="1"/>
  <c r="AJ138" i="5" s="1"/>
  <c r="AJ139" i="5" a="1"/>
  <c r="AJ139" i="5" s="1"/>
  <c r="AJ140" i="5" a="1"/>
  <c r="AJ140" i="5" s="1"/>
  <c r="AJ141" i="5" a="1"/>
  <c r="AJ141" i="5" s="1"/>
  <c r="AJ142" i="5" a="1"/>
  <c r="AJ142" i="5" s="1"/>
  <c r="AJ143" i="5" a="1"/>
  <c r="AJ143" i="5" s="1"/>
  <c r="AJ144" i="5" a="1"/>
  <c r="AJ144" i="5" s="1"/>
  <c r="AJ145" i="5" a="1"/>
  <c r="AJ145" i="5" s="1"/>
  <c r="AJ146" i="5" a="1"/>
  <c r="AJ146" i="5" s="1"/>
  <c r="AJ147" i="5" a="1"/>
  <c r="AJ147" i="5" s="1"/>
  <c r="AJ148" i="5" a="1"/>
  <c r="AJ148" i="5" s="1"/>
  <c r="AJ149" i="5" a="1"/>
  <c r="AJ149" i="5" s="1"/>
  <c r="AJ150" i="5" a="1"/>
  <c r="AJ150" i="5" s="1"/>
  <c r="AJ151" i="5" a="1"/>
  <c r="AJ151" i="5" s="1"/>
  <c r="AJ152" i="5" a="1"/>
  <c r="AJ152" i="5" s="1"/>
  <c r="AJ153" i="5" a="1"/>
  <c r="AJ153" i="5" s="1"/>
  <c r="AJ154" i="5" a="1"/>
  <c r="AJ154" i="5" s="1"/>
  <c r="AJ155" i="5" a="1"/>
  <c r="AJ155" i="5" s="1"/>
  <c r="AJ156" i="5" a="1"/>
  <c r="AJ156" i="5" s="1"/>
  <c r="AJ157" i="5" a="1"/>
  <c r="AJ157" i="5" s="1"/>
  <c r="AJ158" i="5" a="1"/>
  <c r="AJ158" i="5" s="1"/>
  <c r="AJ159" i="5" a="1"/>
  <c r="AJ159" i="5" s="1"/>
  <c r="AJ160" i="5" a="1"/>
  <c r="AJ160" i="5" s="1"/>
  <c r="AJ161" i="5" a="1"/>
  <c r="AJ161" i="5" s="1"/>
  <c r="AJ162" i="5" a="1"/>
  <c r="AJ162" i="5" s="1"/>
  <c r="AJ163" i="5" a="1"/>
  <c r="AJ163" i="5" s="1"/>
  <c r="AJ164" i="5" a="1"/>
  <c r="AJ164" i="5" s="1"/>
  <c r="AJ165" i="5" a="1"/>
  <c r="AJ165" i="5" s="1"/>
  <c r="AJ166" i="5" a="1"/>
  <c r="AJ166" i="5" s="1"/>
  <c r="AJ167" i="5" a="1"/>
  <c r="AJ167" i="5" s="1"/>
  <c r="AJ168" i="5" a="1"/>
  <c r="AJ168" i="5" s="1"/>
  <c r="AJ169" i="5" a="1"/>
  <c r="AJ169" i="5" s="1"/>
  <c r="AJ170" i="5" a="1"/>
  <c r="AJ170" i="5" s="1"/>
  <c r="AJ171" i="5" a="1"/>
  <c r="AJ171" i="5" s="1"/>
  <c r="AJ172" i="5" a="1"/>
  <c r="AJ172" i="5" s="1"/>
  <c r="AJ173" i="5" a="1"/>
  <c r="AJ173" i="5" s="1"/>
  <c r="AJ174" i="5" a="1"/>
  <c r="AJ174" i="5" s="1"/>
  <c r="AJ175" i="5" a="1"/>
  <c r="AJ175" i="5" s="1"/>
  <c r="AJ176" i="5" a="1"/>
  <c r="AJ176" i="5" s="1"/>
  <c r="AJ177" i="5" a="1"/>
  <c r="AJ177" i="5" s="1"/>
  <c r="AJ178" i="5" a="1"/>
  <c r="AJ178" i="5" s="1"/>
  <c r="AJ179" i="5" a="1"/>
  <c r="AJ179" i="5" s="1"/>
  <c r="AJ180" i="5" a="1"/>
  <c r="AJ180" i="5" s="1"/>
  <c r="AJ181" i="5" a="1"/>
  <c r="AJ181" i="5" s="1"/>
  <c r="AJ182" i="5" a="1"/>
  <c r="AJ182" i="5" s="1"/>
  <c r="AJ183" i="5" a="1"/>
  <c r="AJ183" i="5" s="1"/>
  <c r="AJ184" i="5" a="1"/>
  <c r="AJ184" i="5" s="1"/>
  <c r="AJ185" i="5" a="1"/>
  <c r="AJ185" i="5" s="1"/>
  <c r="AJ186" i="5" a="1"/>
  <c r="AJ186" i="5" s="1"/>
  <c r="AJ187" i="5" a="1"/>
  <c r="AJ187" i="5" s="1"/>
  <c r="AJ188" i="5" a="1"/>
  <c r="AJ188" i="5" s="1"/>
  <c r="AJ189" i="5" a="1"/>
  <c r="AJ189" i="5" s="1"/>
  <c r="AJ190" i="5" a="1"/>
  <c r="AJ190" i="5" s="1"/>
  <c r="AJ191" i="5" a="1"/>
  <c r="AJ191" i="5" s="1"/>
  <c r="AJ192" i="5" a="1"/>
  <c r="AJ192" i="5" s="1"/>
  <c r="AJ193" i="5" a="1"/>
  <c r="AJ193" i="5" s="1"/>
  <c r="AJ194" i="5" a="1"/>
  <c r="AJ194" i="5" s="1"/>
  <c r="AJ195" i="5" a="1"/>
  <c r="AJ195" i="5" s="1"/>
  <c r="AJ196" i="5" a="1"/>
  <c r="AJ196" i="5" s="1"/>
  <c r="AI14" i="5" a="1"/>
  <c r="AI14" i="5" s="1"/>
  <c r="AI15" i="5" a="1"/>
  <c r="AI15" i="5" s="1"/>
  <c r="AI16" i="5" a="1"/>
  <c r="AI16" i="5" s="1"/>
  <c r="AI17" i="5" a="1"/>
  <c r="AI17" i="5" s="1"/>
  <c r="AI18" i="5" a="1"/>
  <c r="AI18" i="5" s="1"/>
  <c r="AI19" i="5" a="1"/>
  <c r="AI19" i="5" s="1"/>
  <c r="AI20" i="5" a="1"/>
  <c r="AI20" i="5" s="1"/>
  <c r="AI21" i="5" a="1"/>
  <c r="AI21" i="5" s="1"/>
  <c r="AI22" i="5" a="1"/>
  <c r="AI22" i="5" s="1"/>
  <c r="AI23" i="5" a="1"/>
  <c r="AI23" i="5" s="1"/>
  <c r="AI24" i="5" a="1"/>
  <c r="AI24" i="5" s="1"/>
  <c r="AI25" i="5" a="1"/>
  <c r="AI25" i="5" s="1"/>
  <c r="AI26" i="5" a="1"/>
  <c r="AI26" i="5" s="1"/>
  <c r="AI27" i="5" a="1"/>
  <c r="AI27" i="5" s="1"/>
  <c r="AI28" i="5" a="1"/>
  <c r="AI28" i="5" s="1"/>
  <c r="AI29" i="5" a="1"/>
  <c r="AI29" i="5" s="1"/>
  <c r="AI30" i="5" a="1"/>
  <c r="AI30" i="5" s="1"/>
  <c r="AI31" i="5" a="1"/>
  <c r="AI31" i="5" s="1"/>
  <c r="AI32" i="5" a="1"/>
  <c r="AI32" i="5" s="1"/>
  <c r="AI33" i="5" a="1"/>
  <c r="AI33" i="5" s="1"/>
  <c r="AI34" i="5" a="1"/>
  <c r="AI34" i="5" s="1"/>
  <c r="AI35" i="5" a="1"/>
  <c r="AI35" i="5" s="1"/>
  <c r="AI36" i="5" a="1"/>
  <c r="AI36" i="5" s="1"/>
  <c r="AI37" i="5" a="1"/>
  <c r="AI37" i="5" s="1"/>
  <c r="AI38" i="5" a="1"/>
  <c r="AI38" i="5" s="1"/>
  <c r="AI39" i="5" a="1"/>
  <c r="AI39" i="5" s="1"/>
  <c r="AI40" i="5" a="1"/>
  <c r="AI40" i="5" s="1"/>
  <c r="AI41" i="5" a="1"/>
  <c r="AI41" i="5" s="1"/>
  <c r="AI42" i="5" a="1"/>
  <c r="AI42" i="5" s="1"/>
  <c r="AI43" i="5" a="1"/>
  <c r="AI43" i="5" s="1"/>
  <c r="AI44" i="5" a="1"/>
  <c r="AI44" i="5" s="1"/>
  <c r="AI45" i="5" a="1"/>
  <c r="AI45" i="5" s="1"/>
  <c r="AI46" i="5" a="1"/>
  <c r="AI46" i="5" s="1"/>
  <c r="AI47" i="5" a="1"/>
  <c r="AI47" i="5" s="1"/>
  <c r="AI48" i="5" a="1"/>
  <c r="AI48" i="5" s="1"/>
  <c r="AI49" i="5" a="1"/>
  <c r="AI49" i="5" s="1"/>
  <c r="AI50" i="5" a="1"/>
  <c r="AI50" i="5" s="1"/>
  <c r="AI51" i="5" a="1"/>
  <c r="AI51" i="5" s="1"/>
  <c r="AI52" i="5" a="1"/>
  <c r="AI52" i="5" s="1"/>
  <c r="AI53" i="5" a="1"/>
  <c r="AI53" i="5" s="1"/>
  <c r="AI54" i="5" a="1"/>
  <c r="AI54" i="5" s="1"/>
  <c r="AI55" i="5" a="1"/>
  <c r="AI55" i="5" s="1"/>
  <c r="AI56" i="5" a="1"/>
  <c r="AI56" i="5" s="1"/>
  <c r="AI57" i="5" a="1"/>
  <c r="AI57" i="5" s="1"/>
  <c r="AI58" i="5" a="1"/>
  <c r="AI58" i="5" s="1"/>
  <c r="AI59" i="5" a="1"/>
  <c r="AI59" i="5" s="1"/>
  <c r="AI60" i="5" a="1"/>
  <c r="AI60" i="5" s="1"/>
  <c r="AI61" i="5" a="1"/>
  <c r="AI61" i="5" s="1"/>
  <c r="AI62" i="5" a="1"/>
  <c r="AI62" i="5" s="1"/>
  <c r="AI63" i="5" a="1"/>
  <c r="AI63" i="5" s="1"/>
  <c r="AI64" i="5" a="1"/>
  <c r="AI64" i="5" s="1"/>
  <c r="AI65" i="5" a="1"/>
  <c r="AI65" i="5" s="1"/>
  <c r="AI66" i="5" a="1"/>
  <c r="AI66" i="5" s="1"/>
  <c r="AI67" i="5" a="1"/>
  <c r="AI67" i="5" s="1"/>
  <c r="AI68" i="5" a="1"/>
  <c r="AI68" i="5" s="1"/>
  <c r="AI69" i="5" a="1"/>
  <c r="AI69" i="5" s="1"/>
  <c r="AI70" i="5" a="1"/>
  <c r="AI70" i="5" s="1"/>
  <c r="AI71" i="5" a="1"/>
  <c r="AI71" i="5" s="1"/>
  <c r="AI72" i="5" a="1"/>
  <c r="AI72" i="5" s="1"/>
  <c r="AI73" i="5" a="1"/>
  <c r="AI73" i="5" s="1"/>
  <c r="AI74" i="5" a="1"/>
  <c r="AI74" i="5" s="1"/>
  <c r="AI75" i="5" a="1"/>
  <c r="AI75" i="5" s="1"/>
  <c r="AI76" i="5" a="1"/>
  <c r="AI76" i="5" s="1"/>
  <c r="AI77" i="5" a="1"/>
  <c r="AI77" i="5" s="1"/>
  <c r="AI78" i="5" a="1"/>
  <c r="AI78" i="5" s="1"/>
  <c r="AI79" i="5" a="1"/>
  <c r="AI79" i="5" s="1"/>
  <c r="AI80" i="5" a="1"/>
  <c r="AI80" i="5" s="1"/>
  <c r="AI81" i="5" a="1"/>
  <c r="AI81" i="5" s="1"/>
  <c r="AI82" i="5" a="1"/>
  <c r="AI82" i="5" s="1"/>
  <c r="AI83" i="5" a="1"/>
  <c r="AI83" i="5" s="1"/>
  <c r="AI84" i="5" a="1"/>
  <c r="AI84" i="5" s="1"/>
  <c r="AI85" i="5" a="1"/>
  <c r="AI85" i="5" s="1"/>
  <c r="AI86" i="5" a="1"/>
  <c r="AI86" i="5" s="1"/>
  <c r="AI87" i="5" a="1"/>
  <c r="AI87" i="5" s="1"/>
  <c r="AI88" i="5" a="1"/>
  <c r="AI88" i="5" s="1"/>
  <c r="AI89" i="5" a="1"/>
  <c r="AI89" i="5" s="1"/>
  <c r="AI90" i="5" a="1"/>
  <c r="AI90" i="5" s="1"/>
  <c r="AI91" i="5" a="1"/>
  <c r="AI91" i="5" s="1"/>
  <c r="AI92" i="5" a="1"/>
  <c r="AI92" i="5" s="1"/>
  <c r="AI93" i="5" a="1"/>
  <c r="AI93" i="5" s="1"/>
  <c r="AI94" i="5" a="1"/>
  <c r="AI94" i="5" s="1"/>
  <c r="AI95" i="5" a="1"/>
  <c r="AI95" i="5" s="1"/>
  <c r="AI96" i="5" a="1"/>
  <c r="AI96" i="5" s="1"/>
  <c r="AI97" i="5" a="1"/>
  <c r="AI97" i="5" s="1"/>
  <c r="AI98" i="5" a="1"/>
  <c r="AI98" i="5" s="1"/>
  <c r="AI99" i="5" a="1"/>
  <c r="AI99" i="5" s="1"/>
  <c r="AI100" i="5" a="1"/>
  <c r="AI100" i="5" s="1"/>
  <c r="AI101" i="5" a="1"/>
  <c r="AI101" i="5" s="1"/>
  <c r="AI102" i="5" a="1"/>
  <c r="AI102" i="5" s="1"/>
  <c r="AI103" i="5" a="1"/>
  <c r="AI103" i="5" s="1"/>
  <c r="AI104" i="5" a="1"/>
  <c r="AI104" i="5" s="1"/>
  <c r="AI105" i="5" a="1"/>
  <c r="AI105" i="5" s="1"/>
  <c r="AI106" i="5" a="1"/>
  <c r="AI106" i="5" s="1"/>
  <c r="AI107" i="5" a="1"/>
  <c r="AI107" i="5" s="1"/>
  <c r="AI108" i="5" a="1"/>
  <c r="AI108" i="5" s="1"/>
  <c r="AI109" i="5" a="1"/>
  <c r="AI109" i="5" s="1"/>
  <c r="AI110" i="5" a="1"/>
  <c r="AI110" i="5" s="1"/>
  <c r="AI111" i="5" a="1"/>
  <c r="AI111" i="5" s="1"/>
  <c r="AI112" i="5" a="1"/>
  <c r="AI112" i="5" s="1"/>
  <c r="AI113" i="5" a="1"/>
  <c r="AI113" i="5" s="1"/>
  <c r="AI114" i="5" a="1"/>
  <c r="AI114" i="5" s="1"/>
  <c r="AI115" i="5" a="1"/>
  <c r="AI115" i="5" s="1"/>
  <c r="AI116" i="5" a="1"/>
  <c r="AI116" i="5" s="1"/>
  <c r="AI117" i="5" a="1"/>
  <c r="AI117" i="5" s="1"/>
  <c r="AI118" i="5" a="1"/>
  <c r="AI118" i="5" s="1"/>
  <c r="AI119" i="5" a="1"/>
  <c r="AI119" i="5" s="1"/>
  <c r="AI120" i="5" a="1"/>
  <c r="AI120" i="5" s="1"/>
  <c r="AI121" i="5" a="1"/>
  <c r="AI121" i="5" s="1"/>
  <c r="AI122" i="5" a="1"/>
  <c r="AI122" i="5" s="1"/>
  <c r="AI123" i="5" a="1"/>
  <c r="AI123" i="5" s="1"/>
  <c r="AI124" i="5" a="1"/>
  <c r="AI124" i="5" s="1"/>
  <c r="AI125" i="5" a="1"/>
  <c r="AI125" i="5" s="1"/>
  <c r="AI126" i="5" a="1"/>
  <c r="AI126" i="5" s="1"/>
  <c r="AI127" i="5" a="1"/>
  <c r="AI127" i="5" s="1"/>
  <c r="AI128" i="5" a="1"/>
  <c r="AI128" i="5" s="1"/>
  <c r="AI129" i="5" a="1"/>
  <c r="AI129" i="5" s="1"/>
  <c r="AI130" i="5" a="1"/>
  <c r="AI130" i="5" s="1"/>
  <c r="AI131" i="5" a="1"/>
  <c r="AI131" i="5" s="1"/>
  <c r="AI132" i="5" a="1"/>
  <c r="AI132" i="5" s="1"/>
  <c r="AI133" i="5" a="1"/>
  <c r="AI133" i="5" s="1"/>
  <c r="AI134" i="5" a="1"/>
  <c r="AI134" i="5" s="1"/>
  <c r="AI135" i="5" a="1"/>
  <c r="AI135" i="5" s="1"/>
  <c r="AI136" i="5" a="1"/>
  <c r="AI136" i="5" s="1"/>
  <c r="AI137" i="5" a="1"/>
  <c r="AI137" i="5" s="1"/>
  <c r="AI138" i="5" a="1"/>
  <c r="AI138" i="5" s="1"/>
  <c r="AI139" i="5" a="1"/>
  <c r="AI139" i="5" s="1"/>
  <c r="AI140" i="5" a="1"/>
  <c r="AI140" i="5" s="1"/>
  <c r="AI141" i="5" a="1"/>
  <c r="AI141" i="5" s="1"/>
  <c r="AI142" i="5" a="1"/>
  <c r="AI142" i="5" s="1"/>
  <c r="AI143" i="5" a="1"/>
  <c r="AI143" i="5" s="1"/>
  <c r="AI144" i="5" a="1"/>
  <c r="AI144" i="5" s="1"/>
  <c r="AI145" i="5" a="1"/>
  <c r="AI145" i="5" s="1"/>
  <c r="AI146" i="5" a="1"/>
  <c r="AI146" i="5" s="1"/>
  <c r="AI147" i="5" a="1"/>
  <c r="AI147" i="5" s="1"/>
  <c r="AI148" i="5" a="1"/>
  <c r="AI148" i="5" s="1"/>
  <c r="AI149" i="5" a="1"/>
  <c r="AI149" i="5" s="1"/>
  <c r="AI150" i="5" a="1"/>
  <c r="AI150" i="5" s="1"/>
  <c r="AI151" i="5" a="1"/>
  <c r="AI151" i="5" s="1"/>
  <c r="AI152" i="5" a="1"/>
  <c r="AI152" i="5" s="1"/>
  <c r="AI153" i="5" a="1"/>
  <c r="AI153" i="5" s="1"/>
  <c r="AI154" i="5" a="1"/>
  <c r="AI154" i="5" s="1"/>
  <c r="AI155" i="5" a="1"/>
  <c r="AI155" i="5" s="1"/>
  <c r="AI156" i="5" a="1"/>
  <c r="AI156" i="5" s="1"/>
  <c r="AI157" i="5" a="1"/>
  <c r="AI157" i="5" s="1"/>
  <c r="AI158" i="5" a="1"/>
  <c r="AI158" i="5" s="1"/>
  <c r="AI159" i="5" a="1"/>
  <c r="AI159" i="5" s="1"/>
  <c r="AI160" i="5" a="1"/>
  <c r="AI160" i="5" s="1"/>
  <c r="AI161" i="5" a="1"/>
  <c r="AI161" i="5" s="1"/>
  <c r="AI162" i="5" a="1"/>
  <c r="AI162" i="5" s="1"/>
  <c r="AI163" i="5" a="1"/>
  <c r="AI163" i="5" s="1"/>
  <c r="AI164" i="5" a="1"/>
  <c r="AI164" i="5" s="1"/>
  <c r="AI165" i="5" a="1"/>
  <c r="AI165" i="5" s="1"/>
  <c r="AI166" i="5" a="1"/>
  <c r="AI166" i="5" s="1"/>
  <c r="AI167" i="5" a="1"/>
  <c r="AI167" i="5" s="1"/>
  <c r="AI168" i="5" a="1"/>
  <c r="AI168" i="5" s="1"/>
  <c r="AI169" i="5" a="1"/>
  <c r="AI169" i="5" s="1"/>
  <c r="AI170" i="5" a="1"/>
  <c r="AI170" i="5" s="1"/>
  <c r="AI171" i="5" a="1"/>
  <c r="AI171" i="5" s="1"/>
  <c r="AI172" i="5" a="1"/>
  <c r="AI172" i="5" s="1"/>
  <c r="AI173" i="5" a="1"/>
  <c r="AI173" i="5" s="1"/>
  <c r="AI174" i="5" a="1"/>
  <c r="AI174" i="5" s="1"/>
  <c r="AI175" i="5" a="1"/>
  <c r="AI175" i="5" s="1"/>
  <c r="AI176" i="5" a="1"/>
  <c r="AI176" i="5" s="1"/>
  <c r="AI177" i="5" a="1"/>
  <c r="AI177" i="5" s="1"/>
  <c r="AI178" i="5" a="1"/>
  <c r="AI178" i="5" s="1"/>
  <c r="AI179" i="5" a="1"/>
  <c r="AI179" i="5" s="1"/>
  <c r="AI180" i="5" a="1"/>
  <c r="AI180" i="5" s="1"/>
  <c r="AI181" i="5" a="1"/>
  <c r="AI181" i="5" s="1"/>
  <c r="AI182" i="5" a="1"/>
  <c r="AI182" i="5" s="1"/>
  <c r="AI183" i="5" a="1"/>
  <c r="AI183" i="5" s="1"/>
  <c r="AI184" i="5" a="1"/>
  <c r="AI184" i="5" s="1"/>
  <c r="AI185" i="5" a="1"/>
  <c r="AI185" i="5" s="1"/>
  <c r="AI186" i="5" a="1"/>
  <c r="AI186" i="5" s="1"/>
  <c r="AI187" i="5" a="1"/>
  <c r="AI187" i="5" s="1"/>
  <c r="AI188" i="5" a="1"/>
  <c r="AI188" i="5" s="1"/>
  <c r="AI189" i="5" a="1"/>
  <c r="AI189" i="5" s="1"/>
  <c r="AI190" i="5" a="1"/>
  <c r="AI190" i="5" s="1"/>
  <c r="AI191" i="5" a="1"/>
  <c r="AI191" i="5" s="1"/>
  <c r="AI192" i="5" a="1"/>
  <c r="AI192" i="5" s="1"/>
  <c r="AI193" i="5" a="1"/>
  <c r="AI193" i="5" s="1"/>
  <c r="AI194" i="5" a="1"/>
  <c r="AI194" i="5" s="1"/>
  <c r="AI195" i="5" a="1"/>
  <c r="AI195" i="5" s="1"/>
  <c r="AI196" i="5" a="1"/>
  <c r="AI196" i="5" s="1"/>
  <c r="AI13" i="5" a="1"/>
  <c r="AI13" i="5" s="1"/>
  <c r="AJ13" i="5" a="1"/>
  <c r="AJ13" i="5" s="1"/>
  <c r="AK13" i="5" a="1"/>
  <c r="AK13" i="5" s="1"/>
  <c r="AL13" i="5" a="1"/>
  <c r="AL13" i="5" s="1"/>
  <c r="AM13" i="5" a="1"/>
  <c r="AM13" i="5" s="1"/>
  <c r="AH13" i="5" a="1"/>
  <c r="AH13" i="5" s="1"/>
  <c r="AH14" i="5" a="1"/>
  <c r="AH14" i="5" s="1"/>
  <c r="AH15" i="5" a="1"/>
  <c r="AH15" i="5" s="1"/>
  <c r="AH16" i="5" a="1"/>
  <c r="AH16" i="5" s="1"/>
  <c r="AH17" i="5" a="1"/>
  <c r="AH17" i="5" s="1"/>
  <c r="AH18" i="5" a="1"/>
  <c r="AH18" i="5" s="1"/>
  <c r="AH19" i="5" a="1"/>
  <c r="AH19" i="5" s="1"/>
  <c r="AH20" i="5" a="1"/>
  <c r="AH20" i="5" s="1"/>
  <c r="AH21" i="5" a="1"/>
  <c r="AH21" i="5" s="1"/>
  <c r="AH22" i="5" a="1"/>
  <c r="AH22" i="5" s="1"/>
  <c r="AH23" i="5" a="1"/>
  <c r="AH23" i="5" s="1"/>
  <c r="AH24" i="5" a="1"/>
  <c r="AH24" i="5" s="1"/>
  <c r="AH25" i="5" a="1"/>
  <c r="AH25" i="5" s="1"/>
  <c r="AH26" i="5" a="1"/>
  <c r="AH26" i="5" s="1"/>
  <c r="AH27" i="5" a="1"/>
  <c r="AH27" i="5" s="1"/>
  <c r="AH28" i="5" a="1"/>
  <c r="AH28" i="5" s="1"/>
  <c r="AH29" i="5" a="1"/>
  <c r="AH29" i="5" s="1"/>
  <c r="AH30" i="5" a="1"/>
  <c r="AH30" i="5" s="1"/>
  <c r="AH31" i="5" a="1"/>
  <c r="AH31" i="5" s="1"/>
  <c r="AH32" i="5" a="1"/>
  <c r="AH32" i="5" s="1"/>
  <c r="AH33" i="5" a="1"/>
  <c r="AH33" i="5" s="1"/>
  <c r="AH34" i="5" a="1"/>
  <c r="AH34" i="5" s="1"/>
  <c r="AH35" i="5" a="1"/>
  <c r="AH35" i="5" s="1"/>
  <c r="AH36" i="5" a="1"/>
  <c r="AH36" i="5" s="1"/>
  <c r="AH37" i="5" a="1"/>
  <c r="AH37" i="5" s="1"/>
  <c r="AH38" i="5" a="1"/>
  <c r="AH38" i="5" s="1"/>
  <c r="AH39" i="5" a="1"/>
  <c r="AH39" i="5" s="1"/>
  <c r="AH40" i="5" a="1"/>
  <c r="AH40" i="5" s="1"/>
  <c r="AH41" i="5" a="1"/>
  <c r="AH41" i="5" s="1"/>
  <c r="AH42" i="5" a="1"/>
  <c r="AH42" i="5" s="1"/>
  <c r="AH43" i="5" a="1"/>
  <c r="AH43" i="5" s="1"/>
  <c r="AH44" i="5" a="1"/>
  <c r="AH44" i="5" s="1"/>
  <c r="AH45" i="5" a="1"/>
  <c r="AH45" i="5" s="1"/>
  <c r="AH46" i="5" a="1"/>
  <c r="AH46" i="5" s="1"/>
  <c r="AH47" i="5" a="1"/>
  <c r="AH47" i="5" s="1"/>
  <c r="AH48" i="5" a="1"/>
  <c r="AH48" i="5" s="1"/>
  <c r="AH49" i="5" a="1"/>
  <c r="AH49" i="5" s="1"/>
  <c r="AH50" i="5" a="1"/>
  <c r="AH50" i="5" s="1"/>
  <c r="AH51" i="5" a="1"/>
  <c r="AH51" i="5" s="1"/>
  <c r="AH52" i="5" a="1"/>
  <c r="AH52" i="5" s="1"/>
  <c r="AH53" i="5" a="1"/>
  <c r="AH53" i="5" s="1"/>
  <c r="AH54" i="5" a="1"/>
  <c r="AH54" i="5" s="1"/>
  <c r="AH55" i="5" a="1"/>
  <c r="AH55" i="5" s="1"/>
  <c r="AH56" i="5" a="1"/>
  <c r="AH56" i="5" s="1"/>
  <c r="AH57" i="5" a="1"/>
  <c r="AH57" i="5" s="1"/>
  <c r="AH58" i="5" a="1"/>
  <c r="AH58" i="5" s="1"/>
  <c r="AH59" i="5" a="1"/>
  <c r="AH59" i="5" s="1"/>
  <c r="AH60" i="5" a="1"/>
  <c r="AH60" i="5" s="1"/>
  <c r="AH61" i="5" a="1"/>
  <c r="AH61" i="5" s="1"/>
  <c r="AH62" i="5" a="1"/>
  <c r="AH62" i="5" s="1"/>
  <c r="AH63" i="5" a="1"/>
  <c r="AH63" i="5" s="1"/>
  <c r="AH64" i="5" a="1"/>
  <c r="AH64" i="5" s="1"/>
  <c r="AH65" i="5" a="1"/>
  <c r="AH65" i="5" s="1"/>
  <c r="AH66" i="5" a="1"/>
  <c r="AH66" i="5" s="1"/>
  <c r="AH67" i="5" a="1"/>
  <c r="AH67" i="5" s="1"/>
  <c r="AH68" i="5" a="1"/>
  <c r="AH68" i="5" s="1"/>
  <c r="AH69" i="5" a="1"/>
  <c r="AH69" i="5" s="1"/>
  <c r="AH70" i="5" a="1"/>
  <c r="AH70" i="5" s="1"/>
  <c r="AH71" i="5" a="1"/>
  <c r="AH71" i="5" s="1"/>
  <c r="AH72" i="5" a="1"/>
  <c r="AH72" i="5" s="1"/>
  <c r="AH73" i="5" a="1"/>
  <c r="AH73" i="5" s="1"/>
  <c r="AH74" i="5" a="1"/>
  <c r="AH74" i="5" s="1"/>
  <c r="AH75" i="5" a="1"/>
  <c r="AH75" i="5" s="1"/>
  <c r="AH76" i="5" a="1"/>
  <c r="AH76" i="5" s="1"/>
  <c r="AH77" i="5" a="1"/>
  <c r="AH77" i="5" s="1"/>
  <c r="AH78" i="5" a="1"/>
  <c r="AH78" i="5" s="1"/>
  <c r="AH79" i="5" a="1"/>
  <c r="AH79" i="5" s="1"/>
  <c r="AH80" i="5" a="1"/>
  <c r="AH80" i="5" s="1"/>
  <c r="AH81" i="5" a="1"/>
  <c r="AH81" i="5" s="1"/>
  <c r="AH82" i="5" a="1"/>
  <c r="AH82" i="5" s="1"/>
  <c r="AH83" i="5" a="1"/>
  <c r="AH83" i="5" s="1"/>
  <c r="AH84" i="5" a="1"/>
  <c r="AH84" i="5" s="1"/>
  <c r="AH85" i="5" a="1"/>
  <c r="AH85" i="5" s="1"/>
  <c r="AH86" i="5" a="1"/>
  <c r="AH86" i="5" s="1"/>
  <c r="AH87" i="5" a="1"/>
  <c r="AH87" i="5" s="1"/>
  <c r="AH88" i="5" a="1"/>
  <c r="AH88" i="5" s="1"/>
  <c r="AH89" i="5" a="1"/>
  <c r="AH89" i="5" s="1"/>
  <c r="AH90" i="5" a="1"/>
  <c r="AH90" i="5" s="1"/>
  <c r="AH91" i="5" a="1"/>
  <c r="AH91" i="5" s="1"/>
  <c r="AH92" i="5" a="1"/>
  <c r="AH92" i="5" s="1"/>
  <c r="AH93" i="5" a="1"/>
  <c r="AH93" i="5" s="1"/>
  <c r="AH94" i="5" a="1"/>
  <c r="AH94" i="5" s="1"/>
  <c r="AH95" i="5" a="1"/>
  <c r="AH95" i="5" s="1"/>
  <c r="AH96" i="5" a="1"/>
  <c r="AH96" i="5" s="1"/>
  <c r="AH97" i="5" a="1"/>
  <c r="AH97" i="5" s="1"/>
  <c r="AH98" i="5" a="1"/>
  <c r="AH98" i="5" s="1"/>
  <c r="AH99" i="5" a="1"/>
  <c r="AH99" i="5" s="1"/>
  <c r="AH100" i="5" a="1"/>
  <c r="AH100" i="5" s="1"/>
  <c r="AH101" i="5" a="1"/>
  <c r="AH101" i="5" s="1"/>
  <c r="AH102" i="5" a="1"/>
  <c r="AH102" i="5" s="1"/>
  <c r="AH103" i="5" a="1"/>
  <c r="AH103" i="5" s="1"/>
  <c r="AH104" i="5" a="1"/>
  <c r="AH104" i="5" s="1"/>
  <c r="AH105" i="5" a="1"/>
  <c r="AH105" i="5" s="1"/>
  <c r="AH106" i="5" a="1"/>
  <c r="AH106" i="5" s="1"/>
  <c r="AH107" i="5" a="1"/>
  <c r="AH107" i="5" s="1"/>
  <c r="AH108" i="5" a="1"/>
  <c r="AH108" i="5" s="1"/>
  <c r="AH109" i="5" a="1"/>
  <c r="AH109" i="5" s="1"/>
  <c r="AH110" i="5" a="1"/>
  <c r="AH110" i="5" s="1"/>
  <c r="AH111" i="5" a="1"/>
  <c r="AH111" i="5" s="1"/>
  <c r="AH112" i="5" a="1"/>
  <c r="AH112" i="5" s="1"/>
  <c r="AH113" i="5" a="1"/>
  <c r="AH113" i="5" s="1"/>
  <c r="AH114" i="5" a="1"/>
  <c r="AH114" i="5" s="1"/>
  <c r="AH115" i="5" a="1"/>
  <c r="AH115" i="5" s="1"/>
  <c r="AH116" i="5" a="1"/>
  <c r="AH116" i="5" s="1"/>
  <c r="AH117" i="5" a="1"/>
  <c r="AH117" i="5" s="1"/>
  <c r="AH118" i="5" a="1"/>
  <c r="AH118" i="5" s="1"/>
  <c r="AH119" i="5" a="1"/>
  <c r="AH119" i="5" s="1"/>
  <c r="AH120" i="5" a="1"/>
  <c r="AH120" i="5" s="1"/>
  <c r="AH121" i="5" a="1"/>
  <c r="AH121" i="5" s="1"/>
  <c r="AH122" i="5" a="1"/>
  <c r="AH122" i="5" s="1"/>
  <c r="AH123" i="5" a="1"/>
  <c r="AH123" i="5" s="1"/>
  <c r="AH124" i="5" a="1"/>
  <c r="AH124" i="5" s="1"/>
  <c r="AH125" i="5" a="1"/>
  <c r="AH125" i="5" s="1"/>
  <c r="AH126" i="5" a="1"/>
  <c r="AH126" i="5" s="1"/>
  <c r="AH127" i="5" a="1"/>
  <c r="AH127" i="5" s="1"/>
  <c r="AH128" i="5" a="1"/>
  <c r="AH128" i="5" s="1"/>
  <c r="AH129" i="5" a="1"/>
  <c r="AH129" i="5" s="1"/>
  <c r="AH130" i="5" a="1"/>
  <c r="AH130" i="5" s="1"/>
  <c r="AH131" i="5" a="1"/>
  <c r="AH131" i="5" s="1"/>
  <c r="AH132" i="5" a="1"/>
  <c r="AH132" i="5" s="1"/>
  <c r="AH133" i="5" a="1"/>
  <c r="AH133" i="5" s="1"/>
  <c r="AH134" i="5" a="1"/>
  <c r="AH134" i="5" s="1"/>
  <c r="AH135" i="5" a="1"/>
  <c r="AH135" i="5" s="1"/>
  <c r="AH136" i="5" a="1"/>
  <c r="AH136" i="5" s="1"/>
  <c r="AH137" i="5" a="1"/>
  <c r="AH137" i="5" s="1"/>
  <c r="AH138" i="5" a="1"/>
  <c r="AH138" i="5" s="1"/>
  <c r="AH139" i="5" a="1"/>
  <c r="AH139" i="5" s="1"/>
  <c r="AH140" i="5" a="1"/>
  <c r="AH140" i="5" s="1"/>
  <c r="AH141" i="5" a="1"/>
  <c r="AH141" i="5" s="1"/>
  <c r="AH142" i="5" a="1"/>
  <c r="AH142" i="5" s="1"/>
  <c r="AH143" i="5" a="1"/>
  <c r="AH143" i="5" s="1"/>
  <c r="AH144" i="5" a="1"/>
  <c r="AH144" i="5" s="1"/>
  <c r="AH145" i="5" a="1"/>
  <c r="AH145" i="5" s="1"/>
  <c r="AH146" i="5" a="1"/>
  <c r="AH146" i="5" s="1"/>
  <c r="AH147" i="5" a="1"/>
  <c r="AH147" i="5" s="1"/>
  <c r="AH148" i="5" a="1"/>
  <c r="AH148" i="5" s="1"/>
  <c r="AH149" i="5" a="1"/>
  <c r="AH149" i="5" s="1"/>
  <c r="AH150" i="5" a="1"/>
  <c r="AH150" i="5" s="1"/>
  <c r="AH151" i="5" a="1"/>
  <c r="AH151" i="5" s="1"/>
  <c r="AH152" i="5" a="1"/>
  <c r="AH152" i="5" s="1"/>
  <c r="AH153" i="5" a="1"/>
  <c r="AH153" i="5" s="1"/>
  <c r="AH154" i="5" a="1"/>
  <c r="AH154" i="5" s="1"/>
  <c r="AH155" i="5" a="1"/>
  <c r="AH155" i="5" s="1"/>
  <c r="AH156" i="5" a="1"/>
  <c r="AH156" i="5" s="1"/>
  <c r="AH157" i="5" a="1"/>
  <c r="AH157" i="5" s="1"/>
  <c r="AH158" i="5" a="1"/>
  <c r="AH158" i="5" s="1"/>
  <c r="AH159" i="5" a="1"/>
  <c r="AH159" i="5" s="1"/>
  <c r="AH160" i="5" a="1"/>
  <c r="AH160" i="5" s="1"/>
  <c r="AH161" i="5" a="1"/>
  <c r="AH161" i="5" s="1"/>
  <c r="AH162" i="5" a="1"/>
  <c r="AH162" i="5" s="1"/>
  <c r="AH163" i="5" a="1"/>
  <c r="AH163" i="5" s="1"/>
  <c r="AH164" i="5" a="1"/>
  <c r="AH164" i="5" s="1"/>
  <c r="AH165" i="5" a="1"/>
  <c r="AH165" i="5" s="1"/>
  <c r="AH166" i="5" a="1"/>
  <c r="AH166" i="5" s="1"/>
  <c r="AH167" i="5" a="1"/>
  <c r="AH167" i="5" s="1"/>
  <c r="AH168" i="5" a="1"/>
  <c r="AH168" i="5" s="1"/>
  <c r="AH169" i="5" a="1"/>
  <c r="AH169" i="5" s="1"/>
  <c r="AH170" i="5" a="1"/>
  <c r="AH170" i="5" s="1"/>
  <c r="AH171" i="5" a="1"/>
  <c r="AH171" i="5" s="1"/>
  <c r="AH172" i="5" a="1"/>
  <c r="AH172" i="5" s="1"/>
  <c r="AH173" i="5" a="1"/>
  <c r="AH173" i="5" s="1"/>
  <c r="AH174" i="5" a="1"/>
  <c r="AH174" i="5" s="1"/>
  <c r="AH175" i="5" a="1"/>
  <c r="AH175" i="5" s="1"/>
  <c r="AH176" i="5" a="1"/>
  <c r="AH176" i="5" s="1"/>
  <c r="AH177" i="5" a="1"/>
  <c r="AH177" i="5" s="1"/>
  <c r="AH178" i="5" a="1"/>
  <c r="AH178" i="5" s="1"/>
  <c r="AH179" i="5" a="1"/>
  <c r="AH179" i="5" s="1"/>
  <c r="AH180" i="5" a="1"/>
  <c r="AH180" i="5" s="1"/>
  <c r="AH181" i="5" a="1"/>
  <c r="AH181" i="5" s="1"/>
  <c r="AH182" i="5" a="1"/>
  <c r="AH182" i="5" s="1"/>
  <c r="AH183" i="5" a="1"/>
  <c r="AH183" i="5" s="1"/>
  <c r="AH184" i="5" a="1"/>
  <c r="AH184" i="5" s="1"/>
  <c r="AH185" i="5" a="1"/>
  <c r="AH185" i="5" s="1"/>
  <c r="AH186" i="5" a="1"/>
  <c r="AH186" i="5" s="1"/>
  <c r="AH187" i="5" a="1"/>
  <c r="AH187" i="5" s="1"/>
  <c r="AH188" i="5" a="1"/>
  <c r="AH188" i="5" s="1"/>
  <c r="AH189" i="5" a="1"/>
  <c r="AH189" i="5" s="1"/>
  <c r="AH190" i="5" a="1"/>
  <c r="AH190" i="5" s="1"/>
  <c r="AH191" i="5" a="1"/>
  <c r="AH191" i="5" s="1"/>
  <c r="AH192" i="5" a="1"/>
  <c r="AH192" i="5" s="1"/>
  <c r="AH193" i="5" a="1"/>
  <c r="AH193" i="5" s="1"/>
  <c r="AH194" i="5" a="1"/>
  <c r="AH194" i="5" s="1"/>
  <c r="AH195" i="5" a="1"/>
  <c r="AH195" i="5" s="1"/>
  <c r="AH196" i="5" a="1"/>
  <c r="AH196" i="5" s="1"/>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G141" i="5"/>
  <c r="AG142" i="5"/>
  <c r="AG143" i="5"/>
  <c r="AG144" i="5"/>
  <c r="AG145" i="5"/>
  <c r="AG146" i="5"/>
  <c r="AG147" i="5"/>
  <c r="AG148" i="5"/>
  <c r="AG149" i="5"/>
  <c r="AG150"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0" i="5"/>
  <c r="AG181" i="5"/>
  <c r="AG182" i="5"/>
  <c r="AG183" i="5"/>
  <c r="AG184" i="5"/>
  <c r="AG185" i="5"/>
  <c r="AG186" i="5"/>
  <c r="AG187" i="5"/>
  <c r="AG188" i="5"/>
  <c r="AG189" i="5"/>
  <c r="AG190" i="5"/>
  <c r="AG191" i="5"/>
  <c r="AG192" i="5"/>
  <c r="AG193" i="5"/>
  <c r="AG194" i="5"/>
  <c r="AG195" i="5"/>
  <c r="AG196"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7" i="5"/>
  <c r="Y188" i="5"/>
  <c r="Y189" i="5"/>
  <c r="Y190" i="5"/>
  <c r="Y191" i="5"/>
  <c r="Y192" i="5"/>
  <c r="Y193" i="5"/>
  <c r="Y194" i="5"/>
  <c r="Y195" i="5"/>
  <c r="Y196" i="5"/>
  <c r="Z13" i="5" a="1"/>
  <c r="Z13" i="5" s="1"/>
  <c r="Z36" i="5" a="1"/>
  <c r="Z36" i="5" s="1"/>
  <c r="AA14" i="5" a="1"/>
  <c r="AA14" i="5" s="1"/>
  <c r="AB14" i="5" a="1"/>
  <c r="AB14" i="5" s="1"/>
  <c r="AC14" i="5" a="1"/>
  <c r="AC14" i="5" s="1"/>
  <c r="AD14" i="5" a="1"/>
  <c r="AD14" i="5" s="1"/>
  <c r="AE14" i="5" a="1"/>
  <c r="AE14" i="5" s="1"/>
  <c r="AA15" i="5" a="1"/>
  <c r="AA15" i="5" s="1"/>
  <c r="AB15" i="5" a="1"/>
  <c r="AB15" i="5" s="1"/>
  <c r="AC15" i="5" a="1"/>
  <c r="AC15" i="5" s="1"/>
  <c r="AD15" i="5" a="1"/>
  <c r="AD15" i="5" s="1"/>
  <c r="AE15" i="5" a="1"/>
  <c r="AE15" i="5" s="1"/>
  <c r="AA16" i="5" a="1"/>
  <c r="AA16" i="5" s="1"/>
  <c r="AB16" i="5" a="1"/>
  <c r="AB16" i="5" s="1"/>
  <c r="AC16" i="5" a="1"/>
  <c r="AC16" i="5" s="1"/>
  <c r="AD16" i="5" a="1"/>
  <c r="AD16" i="5" s="1"/>
  <c r="AE16" i="5" a="1"/>
  <c r="AE16" i="5" s="1"/>
  <c r="AA17" i="5" a="1"/>
  <c r="AA17" i="5" s="1"/>
  <c r="AB17" i="5" a="1"/>
  <c r="AB17" i="5" s="1"/>
  <c r="AC17" i="5" a="1"/>
  <c r="AC17" i="5" s="1"/>
  <c r="AD17" i="5" a="1"/>
  <c r="AD17" i="5" s="1"/>
  <c r="AE17" i="5" a="1"/>
  <c r="AE17" i="5" s="1"/>
  <c r="AA18" i="5" a="1"/>
  <c r="AA18" i="5" s="1"/>
  <c r="AB18" i="5" a="1"/>
  <c r="AB18" i="5" s="1"/>
  <c r="AC18" i="5" a="1"/>
  <c r="AC18" i="5" s="1"/>
  <c r="AD18" i="5" a="1"/>
  <c r="AD18" i="5" s="1"/>
  <c r="AE18" i="5" a="1"/>
  <c r="AE18" i="5" s="1"/>
  <c r="AA19" i="5" a="1"/>
  <c r="AA19" i="5" s="1"/>
  <c r="AB19" i="5" a="1"/>
  <c r="AB19" i="5" s="1"/>
  <c r="AC19" i="5" a="1"/>
  <c r="AC19" i="5" s="1"/>
  <c r="AD19" i="5" a="1"/>
  <c r="AD19" i="5" s="1"/>
  <c r="AE19" i="5" a="1"/>
  <c r="AE19" i="5" s="1"/>
  <c r="AA20" i="5" a="1"/>
  <c r="AA20" i="5" s="1"/>
  <c r="AB20" i="5" a="1"/>
  <c r="AB20" i="5" s="1"/>
  <c r="AC20" i="5" a="1"/>
  <c r="AC20" i="5" s="1"/>
  <c r="AD20" i="5" a="1"/>
  <c r="AD20" i="5" s="1"/>
  <c r="AE20" i="5" a="1"/>
  <c r="AE20" i="5" s="1"/>
  <c r="AA21" i="5" a="1"/>
  <c r="AA21" i="5" s="1"/>
  <c r="AB21" i="5" a="1"/>
  <c r="AB21" i="5" s="1"/>
  <c r="AC21" i="5" a="1"/>
  <c r="AC21" i="5" s="1"/>
  <c r="AD21" i="5" a="1"/>
  <c r="AD21" i="5" s="1"/>
  <c r="AE21" i="5" a="1"/>
  <c r="AE21" i="5" s="1"/>
  <c r="AA22" i="5" a="1"/>
  <c r="AA22" i="5" s="1"/>
  <c r="AB22" i="5" a="1"/>
  <c r="AB22" i="5" s="1"/>
  <c r="AC22" i="5" a="1"/>
  <c r="AC22" i="5" s="1"/>
  <c r="AD22" i="5" a="1"/>
  <c r="AD22" i="5" s="1"/>
  <c r="AE22" i="5" a="1"/>
  <c r="AE22" i="5" s="1"/>
  <c r="AA23" i="5" a="1"/>
  <c r="AA23" i="5" s="1"/>
  <c r="AB23" i="5" a="1"/>
  <c r="AB23" i="5" s="1"/>
  <c r="AC23" i="5" a="1"/>
  <c r="AC23" i="5" s="1"/>
  <c r="AD23" i="5" a="1"/>
  <c r="AD23" i="5" s="1"/>
  <c r="AE23" i="5" a="1"/>
  <c r="AE23" i="5" s="1"/>
  <c r="AA24" i="5" a="1"/>
  <c r="AA24" i="5" s="1"/>
  <c r="AB24" i="5" a="1"/>
  <c r="AB24" i="5" s="1"/>
  <c r="AC24" i="5" a="1"/>
  <c r="AC24" i="5" s="1"/>
  <c r="AD24" i="5" a="1"/>
  <c r="AD24" i="5" s="1"/>
  <c r="AE24" i="5" a="1"/>
  <c r="AE24" i="5" s="1"/>
  <c r="AA25" i="5" a="1"/>
  <c r="AA25" i="5" s="1"/>
  <c r="AB25" i="5" a="1"/>
  <c r="AB25" i="5" s="1"/>
  <c r="AC25" i="5" a="1"/>
  <c r="AC25" i="5" s="1"/>
  <c r="AD25" i="5" a="1"/>
  <c r="AD25" i="5" s="1"/>
  <c r="AE25" i="5" a="1"/>
  <c r="AE25" i="5" s="1"/>
  <c r="AA26" i="5" a="1"/>
  <c r="AA26" i="5" s="1"/>
  <c r="AB26" i="5" a="1"/>
  <c r="AB26" i="5" s="1"/>
  <c r="AC26" i="5" a="1"/>
  <c r="AC26" i="5" s="1"/>
  <c r="AD26" i="5" a="1"/>
  <c r="AD26" i="5" s="1"/>
  <c r="AE26" i="5" a="1"/>
  <c r="AE26" i="5" s="1"/>
  <c r="AA27" i="5" a="1"/>
  <c r="AA27" i="5" s="1"/>
  <c r="AB27" i="5" a="1"/>
  <c r="AB27" i="5" s="1"/>
  <c r="AC27" i="5" a="1"/>
  <c r="AC27" i="5" s="1"/>
  <c r="AD27" i="5" a="1"/>
  <c r="AD27" i="5" s="1"/>
  <c r="AE27" i="5" a="1"/>
  <c r="AE27" i="5" s="1"/>
  <c r="AA28" i="5" a="1"/>
  <c r="AA28" i="5" s="1"/>
  <c r="AB28" i="5" a="1"/>
  <c r="AB28" i="5" s="1"/>
  <c r="AC28" i="5" a="1"/>
  <c r="AC28" i="5" s="1"/>
  <c r="AD28" i="5" a="1"/>
  <c r="AD28" i="5" s="1"/>
  <c r="AE28" i="5" a="1"/>
  <c r="AE28" i="5" s="1"/>
  <c r="AA29" i="5" a="1"/>
  <c r="AA29" i="5" s="1"/>
  <c r="AB29" i="5" a="1"/>
  <c r="AB29" i="5" s="1"/>
  <c r="AC29" i="5" a="1"/>
  <c r="AC29" i="5" s="1"/>
  <c r="AD29" i="5" a="1"/>
  <c r="AD29" i="5" s="1"/>
  <c r="AE29" i="5" a="1"/>
  <c r="AE29" i="5" s="1"/>
  <c r="AA30" i="5" a="1"/>
  <c r="AA30" i="5" s="1"/>
  <c r="AB30" i="5" a="1"/>
  <c r="AB30" i="5" s="1"/>
  <c r="AC30" i="5" a="1"/>
  <c r="AC30" i="5" s="1"/>
  <c r="AD30" i="5" a="1"/>
  <c r="AD30" i="5" s="1"/>
  <c r="AE30" i="5" a="1"/>
  <c r="AE30" i="5" s="1"/>
  <c r="AA31" i="5" a="1"/>
  <c r="AA31" i="5" s="1"/>
  <c r="AB31" i="5" a="1"/>
  <c r="AB31" i="5" s="1"/>
  <c r="AC31" i="5" a="1"/>
  <c r="AC31" i="5" s="1"/>
  <c r="AD31" i="5" a="1"/>
  <c r="AD31" i="5" s="1"/>
  <c r="AE31" i="5" a="1"/>
  <c r="AE31" i="5" s="1"/>
  <c r="AA32" i="5" a="1"/>
  <c r="AA32" i="5" s="1"/>
  <c r="AB32" i="5" a="1"/>
  <c r="AB32" i="5" s="1"/>
  <c r="AC32" i="5" a="1"/>
  <c r="AC32" i="5" s="1"/>
  <c r="AD32" i="5" a="1"/>
  <c r="AD32" i="5" s="1"/>
  <c r="AE32" i="5" a="1"/>
  <c r="AE32" i="5" s="1"/>
  <c r="AA33" i="5" a="1"/>
  <c r="AA33" i="5" s="1"/>
  <c r="AB33" i="5" a="1"/>
  <c r="AB33" i="5" s="1"/>
  <c r="AC33" i="5" a="1"/>
  <c r="AC33" i="5" s="1"/>
  <c r="AD33" i="5" a="1"/>
  <c r="AD33" i="5" s="1"/>
  <c r="AE33" i="5" a="1"/>
  <c r="AE33" i="5" s="1"/>
  <c r="AA34" i="5" a="1"/>
  <c r="AA34" i="5" s="1"/>
  <c r="AB34" i="5" a="1"/>
  <c r="AB34" i="5" s="1"/>
  <c r="AC34" i="5" a="1"/>
  <c r="AC34" i="5" s="1"/>
  <c r="AD34" i="5" a="1"/>
  <c r="AD34" i="5" s="1"/>
  <c r="AE34" i="5" a="1"/>
  <c r="AE34" i="5" s="1"/>
  <c r="AA35" i="5" a="1"/>
  <c r="AA35" i="5" s="1"/>
  <c r="AB35" i="5" a="1"/>
  <c r="AB35" i="5" s="1"/>
  <c r="AC35" i="5" a="1"/>
  <c r="AC35" i="5" s="1"/>
  <c r="AD35" i="5" a="1"/>
  <c r="AD35" i="5" s="1"/>
  <c r="AE35" i="5" a="1"/>
  <c r="AE35" i="5" s="1"/>
  <c r="AA36" i="5" a="1"/>
  <c r="AA36" i="5" s="1"/>
  <c r="AB36" i="5" a="1"/>
  <c r="AB36" i="5" s="1"/>
  <c r="AC36" i="5" a="1"/>
  <c r="AC36" i="5" s="1"/>
  <c r="AD36" i="5" a="1"/>
  <c r="AD36" i="5" s="1"/>
  <c r="AE36" i="5" a="1"/>
  <c r="AE36" i="5" s="1"/>
  <c r="AA37" i="5" a="1"/>
  <c r="AA37" i="5" s="1"/>
  <c r="AB37" i="5" a="1"/>
  <c r="AB37" i="5" s="1"/>
  <c r="AC37" i="5" a="1"/>
  <c r="AC37" i="5" s="1"/>
  <c r="AD37" i="5" a="1"/>
  <c r="AD37" i="5" s="1"/>
  <c r="AE37" i="5" a="1"/>
  <c r="AE37" i="5" s="1"/>
  <c r="AA38" i="5" a="1"/>
  <c r="AA38" i="5" s="1"/>
  <c r="AB38" i="5" a="1"/>
  <c r="AB38" i="5" s="1"/>
  <c r="AC38" i="5" a="1"/>
  <c r="AC38" i="5" s="1"/>
  <c r="AD38" i="5" a="1"/>
  <c r="AD38" i="5" s="1"/>
  <c r="AE38" i="5" a="1"/>
  <c r="AE38" i="5" s="1"/>
  <c r="AA39" i="5" a="1"/>
  <c r="AA39" i="5" s="1"/>
  <c r="AB39" i="5" a="1"/>
  <c r="AB39" i="5" s="1"/>
  <c r="AC39" i="5" a="1"/>
  <c r="AC39" i="5" s="1"/>
  <c r="AD39" i="5" a="1"/>
  <c r="AD39" i="5" s="1"/>
  <c r="AE39" i="5" a="1"/>
  <c r="AE39" i="5" s="1"/>
  <c r="AA40" i="5" a="1"/>
  <c r="AA40" i="5" s="1"/>
  <c r="AB40" i="5" a="1"/>
  <c r="AB40" i="5" s="1"/>
  <c r="AC40" i="5" a="1"/>
  <c r="AC40" i="5" s="1"/>
  <c r="AD40" i="5" a="1"/>
  <c r="AD40" i="5" s="1"/>
  <c r="AE40" i="5" a="1"/>
  <c r="AE40" i="5" s="1"/>
  <c r="AA41" i="5" a="1"/>
  <c r="AA41" i="5" s="1"/>
  <c r="AB41" i="5" a="1"/>
  <c r="AB41" i="5" s="1"/>
  <c r="AC41" i="5" a="1"/>
  <c r="AC41" i="5" s="1"/>
  <c r="AD41" i="5" a="1"/>
  <c r="AD41" i="5" s="1"/>
  <c r="AE41" i="5" a="1"/>
  <c r="AE41" i="5" s="1"/>
  <c r="AA42" i="5" a="1"/>
  <c r="AA42" i="5" s="1"/>
  <c r="AB42" i="5" a="1"/>
  <c r="AB42" i="5" s="1"/>
  <c r="AC42" i="5" a="1"/>
  <c r="AC42" i="5" s="1"/>
  <c r="AD42" i="5" a="1"/>
  <c r="AD42" i="5" s="1"/>
  <c r="AE42" i="5" a="1"/>
  <c r="AE42" i="5" s="1"/>
  <c r="AA43" i="5" a="1"/>
  <c r="AA43" i="5" s="1"/>
  <c r="AB43" i="5" a="1"/>
  <c r="AB43" i="5" s="1"/>
  <c r="AC43" i="5" a="1"/>
  <c r="AC43" i="5" s="1"/>
  <c r="AD43" i="5" a="1"/>
  <c r="AD43" i="5" s="1"/>
  <c r="AE43" i="5" a="1"/>
  <c r="AE43" i="5" s="1"/>
  <c r="AA44" i="5" a="1"/>
  <c r="AA44" i="5" s="1"/>
  <c r="AB44" i="5" a="1"/>
  <c r="AB44" i="5" s="1"/>
  <c r="AC44" i="5" a="1"/>
  <c r="AC44" i="5" s="1"/>
  <c r="AD44" i="5" a="1"/>
  <c r="AD44" i="5" s="1"/>
  <c r="AE44" i="5" a="1"/>
  <c r="AE44" i="5" s="1"/>
  <c r="AA45" i="5" a="1"/>
  <c r="AA45" i="5" s="1"/>
  <c r="AB45" i="5" a="1"/>
  <c r="AB45" i="5" s="1"/>
  <c r="AC45" i="5" a="1"/>
  <c r="AC45" i="5" s="1"/>
  <c r="AD45" i="5" a="1"/>
  <c r="AD45" i="5" s="1"/>
  <c r="AE45" i="5" a="1"/>
  <c r="AE45" i="5" s="1"/>
  <c r="AA46" i="5" a="1"/>
  <c r="AA46" i="5" s="1"/>
  <c r="AB46" i="5" a="1"/>
  <c r="AB46" i="5" s="1"/>
  <c r="AC46" i="5" a="1"/>
  <c r="AC46" i="5" s="1"/>
  <c r="AD46" i="5" a="1"/>
  <c r="AD46" i="5" s="1"/>
  <c r="AE46" i="5" a="1"/>
  <c r="AE46" i="5" s="1"/>
  <c r="AA47" i="5" a="1"/>
  <c r="AA47" i="5" s="1"/>
  <c r="AB47" i="5" a="1"/>
  <c r="AB47" i="5" s="1"/>
  <c r="AC47" i="5" a="1"/>
  <c r="AC47" i="5" s="1"/>
  <c r="AD47" i="5" a="1"/>
  <c r="AD47" i="5" s="1"/>
  <c r="AE47" i="5" a="1"/>
  <c r="AE47" i="5" s="1"/>
  <c r="AA48" i="5" a="1"/>
  <c r="AA48" i="5" s="1"/>
  <c r="AB48" i="5" a="1"/>
  <c r="AB48" i="5" s="1"/>
  <c r="AC48" i="5" a="1"/>
  <c r="AC48" i="5" s="1"/>
  <c r="AD48" i="5" a="1"/>
  <c r="AD48" i="5" s="1"/>
  <c r="AE48" i="5" a="1"/>
  <c r="AE48" i="5" s="1"/>
  <c r="AA49" i="5" a="1"/>
  <c r="AA49" i="5" s="1"/>
  <c r="AB49" i="5" a="1"/>
  <c r="AB49" i="5" s="1"/>
  <c r="AC49" i="5" a="1"/>
  <c r="AC49" i="5" s="1"/>
  <c r="AD49" i="5" a="1"/>
  <c r="AD49" i="5" s="1"/>
  <c r="AE49" i="5" a="1"/>
  <c r="AE49" i="5" s="1"/>
  <c r="AA50" i="5" a="1"/>
  <c r="AA50" i="5" s="1"/>
  <c r="AB50" i="5" a="1"/>
  <c r="AB50" i="5" s="1"/>
  <c r="AC50" i="5" a="1"/>
  <c r="AC50" i="5" s="1"/>
  <c r="AD50" i="5" a="1"/>
  <c r="AD50" i="5" s="1"/>
  <c r="AE50" i="5" a="1"/>
  <c r="AE50" i="5" s="1"/>
  <c r="AA51" i="5" a="1"/>
  <c r="AA51" i="5" s="1"/>
  <c r="AB51" i="5" a="1"/>
  <c r="AB51" i="5" s="1"/>
  <c r="AC51" i="5" a="1"/>
  <c r="AC51" i="5" s="1"/>
  <c r="AD51" i="5" a="1"/>
  <c r="AD51" i="5" s="1"/>
  <c r="AE51" i="5" a="1"/>
  <c r="AE51" i="5" s="1"/>
  <c r="AA52" i="5" a="1"/>
  <c r="AA52" i="5" s="1"/>
  <c r="AB52" i="5" a="1"/>
  <c r="AB52" i="5" s="1"/>
  <c r="AC52" i="5" a="1"/>
  <c r="AC52" i="5" s="1"/>
  <c r="AD52" i="5" a="1"/>
  <c r="AD52" i="5" s="1"/>
  <c r="AE52" i="5" a="1"/>
  <c r="AE52" i="5" s="1"/>
  <c r="AA53" i="5" a="1"/>
  <c r="AA53" i="5" s="1"/>
  <c r="AB53" i="5" a="1"/>
  <c r="AB53" i="5" s="1"/>
  <c r="AC53" i="5" a="1"/>
  <c r="AC53" i="5" s="1"/>
  <c r="AD53" i="5" a="1"/>
  <c r="AD53" i="5" s="1"/>
  <c r="AE53" i="5" a="1"/>
  <c r="AE53" i="5" s="1"/>
  <c r="AA54" i="5" a="1"/>
  <c r="AA54" i="5" s="1"/>
  <c r="AB54" i="5" a="1"/>
  <c r="AB54" i="5" s="1"/>
  <c r="AC54" i="5" a="1"/>
  <c r="AC54" i="5" s="1"/>
  <c r="AD54" i="5" a="1"/>
  <c r="AD54" i="5" s="1"/>
  <c r="AE54" i="5" a="1"/>
  <c r="AE54" i="5" s="1"/>
  <c r="AA55" i="5" a="1"/>
  <c r="AA55" i="5" s="1"/>
  <c r="AB55" i="5" a="1"/>
  <c r="AB55" i="5" s="1"/>
  <c r="AC55" i="5" a="1"/>
  <c r="AC55" i="5" s="1"/>
  <c r="AD55" i="5" a="1"/>
  <c r="AD55" i="5" s="1"/>
  <c r="AE55" i="5" a="1"/>
  <c r="AE55" i="5" s="1"/>
  <c r="AA56" i="5" a="1"/>
  <c r="AA56" i="5" s="1"/>
  <c r="AB56" i="5" a="1"/>
  <c r="AB56" i="5" s="1"/>
  <c r="AC56" i="5" a="1"/>
  <c r="AC56" i="5" s="1"/>
  <c r="AD56" i="5" a="1"/>
  <c r="AD56" i="5" s="1"/>
  <c r="AE56" i="5" a="1"/>
  <c r="AE56" i="5" s="1"/>
  <c r="AA57" i="5" a="1"/>
  <c r="AA57" i="5" s="1"/>
  <c r="AB57" i="5" a="1"/>
  <c r="AB57" i="5" s="1"/>
  <c r="AC57" i="5" a="1"/>
  <c r="AC57" i="5" s="1"/>
  <c r="AD57" i="5" a="1"/>
  <c r="AD57" i="5" s="1"/>
  <c r="AE57" i="5" a="1"/>
  <c r="AE57" i="5" s="1"/>
  <c r="AA58" i="5" a="1"/>
  <c r="AA58" i="5" s="1"/>
  <c r="AB58" i="5" a="1"/>
  <c r="AB58" i="5" s="1"/>
  <c r="AC58" i="5" a="1"/>
  <c r="AC58" i="5" s="1"/>
  <c r="AD58" i="5" a="1"/>
  <c r="AD58" i="5" s="1"/>
  <c r="AE58" i="5" a="1"/>
  <c r="AE58" i="5" s="1"/>
  <c r="AA59" i="5" a="1"/>
  <c r="AA59" i="5" s="1"/>
  <c r="AB59" i="5" a="1"/>
  <c r="AB59" i="5" s="1"/>
  <c r="AC59" i="5" a="1"/>
  <c r="AC59" i="5" s="1"/>
  <c r="AD59" i="5" a="1"/>
  <c r="AD59" i="5" s="1"/>
  <c r="AE59" i="5" a="1"/>
  <c r="AE59" i="5" s="1"/>
  <c r="AA60" i="5" a="1"/>
  <c r="AA60" i="5" s="1"/>
  <c r="AB60" i="5" a="1"/>
  <c r="AB60" i="5" s="1"/>
  <c r="AC60" i="5" a="1"/>
  <c r="AC60" i="5" s="1"/>
  <c r="AD60" i="5" a="1"/>
  <c r="AD60" i="5" s="1"/>
  <c r="AE60" i="5" a="1"/>
  <c r="AE60" i="5" s="1"/>
  <c r="AA61" i="5" a="1"/>
  <c r="AA61" i="5" s="1"/>
  <c r="AB61" i="5" a="1"/>
  <c r="AB61" i="5" s="1"/>
  <c r="AC61" i="5" a="1"/>
  <c r="AC61" i="5" s="1"/>
  <c r="AD61" i="5" a="1"/>
  <c r="AD61" i="5" s="1"/>
  <c r="AE61" i="5" a="1"/>
  <c r="AE61" i="5" s="1"/>
  <c r="AA62" i="5" a="1"/>
  <c r="AA62" i="5" s="1"/>
  <c r="AB62" i="5" a="1"/>
  <c r="AB62" i="5" s="1"/>
  <c r="AC62" i="5" a="1"/>
  <c r="AC62" i="5" s="1"/>
  <c r="AD62" i="5" a="1"/>
  <c r="AD62" i="5" s="1"/>
  <c r="AE62" i="5" a="1"/>
  <c r="AE62" i="5" s="1"/>
  <c r="AA63" i="5" a="1"/>
  <c r="AA63" i="5" s="1"/>
  <c r="AB63" i="5" a="1"/>
  <c r="AB63" i="5" s="1"/>
  <c r="AC63" i="5" a="1"/>
  <c r="AC63" i="5" s="1"/>
  <c r="AD63" i="5" a="1"/>
  <c r="AD63" i="5" s="1"/>
  <c r="AE63" i="5" a="1"/>
  <c r="AE63" i="5" s="1"/>
  <c r="AA64" i="5" a="1"/>
  <c r="AA64" i="5" s="1"/>
  <c r="AB64" i="5" a="1"/>
  <c r="AB64" i="5" s="1"/>
  <c r="AC64" i="5" a="1"/>
  <c r="AC64" i="5" s="1"/>
  <c r="AD64" i="5" a="1"/>
  <c r="AD64" i="5" s="1"/>
  <c r="AE64" i="5" a="1"/>
  <c r="AE64" i="5" s="1"/>
  <c r="AA65" i="5" a="1"/>
  <c r="AA65" i="5" s="1"/>
  <c r="AB65" i="5" a="1"/>
  <c r="AB65" i="5" s="1"/>
  <c r="AC65" i="5" a="1"/>
  <c r="AC65" i="5" s="1"/>
  <c r="AD65" i="5" a="1"/>
  <c r="AD65" i="5" s="1"/>
  <c r="AE65" i="5" a="1"/>
  <c r="AE65" i="5" s="1"/>
  <c r="AA66" i="5" a="1"/>
  <c r="AA66" i="5" s="1"/>
  <c r="AB66" i="5" a="1"/>
  <c r="AB66" i="5" s="1"/>
  <c r="AC66" i="5" a="1"/>
  <c r="AC66" i="5" s="1"/>
  <c r="AD66" i="5" a="1"/>
  <c r="AD66" i="5" s="1"/>
  <c r="AE66" i="5" a="1"/>
  <c r="AE66" i="5" s="1"/>
  <c r="AA67" i="5" a="1"/>
  <c r="AA67" i="5" s="1"/>
  <c r="AB67" i="5" a="1"/>
  <c r="AB67" i="5" s="1"/>
  <c r="AC67" i="5" a="1"/>
  <c r="AC67" i="5" s="1"/>
  <c r="AD67" i="5" a="1"/>
  <c r="AD67" i="5" s="1"/>
  <c r="AE67" i="5" a="1"/>
  <c r="AE67" i="5" s="1"/>
  <c r="AA68" i="5" a="1"/>
  <c r="AA68" i="5" s="1"/>
  <c r="AB68" i="5" a="1"/>
  <c r="AB68" i="5" s="1"/>
  <c r="AC68" i="5" a="1"/>
  <c r="AC68" i="5" s="1"/>
  <c r="AD68" i="5" a="1"/>
  <c r="AD68" i="5" s="1"/>
  <c r="AE68" i="5" a="1"/>
  <c r="AE68" i="5" s="1"/>
  <c r="AA69" i="5" a="1"/>
  <c r="AA69" i="5" s="1"/>
  <c r="AB69" i="5" a="1"/>
  <c r="AB69" i="5" s="1"/>
  <c r="AC69" i="5" a="1"/>
  <c r="AC69" i="5" s="1"/>
  <c r="AD69" i="5" a="1"/>
  <c r="AD69" i="5" s="1"/>
  <c r="AE69" i="5" a="1"/>
  <c r="AE69" i="5" s="1"/>
  <c r="AA70" i="5" a="1"/>
  <c r="AA70" i="5" s="1"/>
  <c r="AB70" i="5" a="1"/>
  <c r="AB70" i="5" s="1"/>
  <c r="AC70" i="5" a="1"/>
  <c r="AC70" i="5" s="1"/>
  <c r="AD70" i="5" a="1"/>
  <c r="AD70" i="5" s="1"/>
  <c r="AE70" i="5" a="1"/>
  <c r="AE70" i="5" s="1"/>
  <c r="AA71" i="5" a="1"/>
  <c r="AA71" i="5" s="1"/>
  <c r="AB71" i="5" a="1"/>
  <c r="AB71" i="5" s="1"/>
  <c r="AC71" i="5" a="1"/>
  <c r="AC71" i="5" s="1"/>
  <c r="AD71" i="5" a="1"/>
  <c r="AD71" i="5" s="1"/>
  <c r="AE71" i="5" a="1"/>
  <c r="AE71" i="5" s="1"/>
  <c r="AA72" i="5" a="1"/>
  <c r="AA72" i="5" s="1"/>
  <c r="AB72" i="5" a="1"/>
  <c r="AB72" i="5" s="1"/>
  <c r="AC72" i="5" a="1"/>
  <c r="AC72" i="5" s="1"/>
  <c r="AD72" i="5" a="1"/>
  <c r="AD72" i="5" s="1"/>
  <c r="AE72" i="5" a="1"/>
  <c r="AE72" i="5" s="1"/>
  <c r="AA73" i="5" a="1"/>
  <c r="AA73" i="5" s="1"/>
  <c r="AB73" i="5" a="1"/>
  <c r="AB73" i="5" s="1"/>
  <c r="AC73" i="5" a="1"/>
  <c r="AC73" i="5" s="1"/>
  <c r="AD73" i="5" a="1"/>
  <c r="AD73" i="5" s="1"/>
  <c r="AE73" i="5" a="1"/>
  <c r="AE73" i="5" s="1"/>
  <c r="AA74" i="5" a="1"/>
  <c r="AA74" i="5" s="1"/>
  <c r="AB74" i="5" a="1"/>
  <c r="AB74" i="5" s="1"/>
  <c r="AC74" i="5" a="1"/>
  <c r="AC74" i="5" s="1"/>
  <c r="AD74" i="5" a="1"/>
  <c r="AD74" i="5" s="1"/>
  <c r="AE74" i="5" a="1"/>
  <c r="AE74" i="5" s="1"/>
  <c r="AA75" i="5" a="1"/>
  <c r="AA75" i="5" s="1"/>
  <c r="AB75" i="5" a="1"/>
  <c r="AB75" i="5" s="1"/>
  <c r="AC75" i="5" a="1"/>
  <c r="AC75" i="5" s="1"/>
  <c r="AD75" i="5" a="1"/>
  <c r="AD75" i="5" s="1"/>
  <c r="AE75" i="5" a="1"/>
  <c r="AE75" i="5" s="1"/>
  <c r="AA76" i="5" a="1"/>
  <c r="AA76" i="5" s="1"/>
  <c r="AB76" i="5" a="1"/>
  <c r="AB76" i="5" s="1"/>
  <c r="AC76" i="5" a="1"/>
  <c r="AC76" i="5" s="1"/>
  <c r="AD76" i="5" a="1"/>
  <c r="AD76" i="5" s="1"/>
  <c r="AE76" i="5" a="1"/>
  <c r="AE76" i="5" s="1"/>
  <c r="AA77" i="5" a="1"/>
  <c r="AA77" i="5" s="1"/>
  <c r="AB77" i="5" a="1"/>
  <c r="AB77" i="5" s="1"/>
  <c r="AC77" i="5" a="1"/>
  <c r="AC77" i="5" s="1"/>
  <c r="AD77" i="5" a="1"/>
  <c r="AD77" i="5" s="1"/>
  <c r="AE77" i="5" a="1"/>
  <c r="AE77" i="5" s="1"/>
  <c r="AA78" i="5" a="1"/>
  <c r="AA78" i="5" s="1"/>
  <c r="AB78" i="5" a="1"/>
  <c r="AB78" i="5" s="1"/>
  <c r="AC78" i="5" a="1"/>
  <c r="AC78" i="5" s="1"/>
  <c r="AD78" i="5" a="1"/>
  <c r="AD78" i="5" s="1"/>
  <c r="AE78" i="5" a="1"/>
  <c r="AE78" i="5" s="1"/>
  <c r="AA79" i="5" a="1"/>
  <c r="AA79" i="5" s="1"/>
  <c r="AB79" i="5" a="1"/>
  <c r="AB79" i="5" s="1"/>
  <c r="AC79" i="5" a="1"/>
  <c r="AC79" i="5" s="1"/>
  <c r="AD79" i="5" a="1"/>
  <c r="AD79" i="5" s="1"/>
  <c r="AE79" i="5" a="1"/>
  <c r="AE79" i="5" s="1"/>
  <c r="AA80" i="5" a="1"/>
  <c r="AA80" i="5" s="1"/>
  <c r="AB80" i="5" a="1"/>
  <c r="AB80" i="5" s="1"/>
  <c r="AC80" i="5" a="1"/>
  <c r="AC80" i="5" s="1"/>
  <c r="AD80" i="5" a="1"/>
  <c r="AD80" i="5" s="1"/>
  <c r="AE80" i="5" a="1"/>
  <c r="AE80" i="5" s="1"/>
  <c r="AA81" i="5" a="1"/>
  <c r="AA81" i="5" s="1"/>
  <c r="AB81" i="5" a="1"/>
  <c r="AB81" i="5" s="1"/>
  <c r="AC81" i="5" a="1"/>
  <c r="AC81" i="5" s="1"/>
  <c r="AD81" i="5" a="1"/>
  <c r="AD81" i="5" s="1"/>
  <c r="AE81" i="5" a="1"/>
  <c r="AE81" i="5" s="1"/>
  <c r="AA82" i="5" a="1"/>
  <c r="AA82" i="5" s="1"/>
  <c r="AB82" i="5" a="1"/>
  <c r="AB82" i="5" s="1"/>
  <c r="AC82" i="5" a="1"/>
  <c r="AC82" i="5" s="1"/>
  <c r="AD82" i="5" a="1"/>
  <c r="AD82" i="5" s="1"/>
  <c r="AE82" i="5" a="1"/>
  <c r="AE82" i="5" s="1"/>
  <c r="AA83" i="5" a="1"/>
  <c r="AA83" i="5" s="1"/>
  <c r="AB83" i="5" a="1"/>
  <c r="AB83" i="5" s="1"/>
  <c r="AC83" i="5" a="1"/>
  <c r="AC83" i="5" s="1"/>
  <c r="AD83" i="5" a="1"/>
  <c r="AD83" i="5" s="1"/>
  <c r="AE83" i="5" a="1"/>
  <c r="AE83" i="5" s="1"/>
  <c r="AA84" i="5" a="1"/>
  <c r="AA84" i="5" s="1"/>
  <c r="AB84" i="5" a="1"/>
  <c r="AB84" i="5" s="1"/>
  <c r="AC84" i="5" a="1"/>
  <c r="AC84" i="5" s="1"/>
  <c r="AD84" i="5" a="1"/>
  <c r="AD84" i="5" s="1"/>
  <c r="AE84" i="5" a="1"/>
  <c r="AE84" i="5" s="1"/>
  <c r="AA85" i="5" a="1"/>
  <c r="AA85" i="5" s="1"/>
  <c r="AB85" i="5" a="1"/>
  <c r="AB85" i="5" s="1"/>
  <c r="AC85" i="5" a="1"/>
  <c r="AC85" i="5" s="1"/>
  <c r="AD85" i="5" a="1"/>
  <c r="AD85" i="5" s="1"/>
  <c r="AE85" i="5" a="1"/>
  <c r="AE85" i="5" s="1"/>
  <c r="AA86" i="5" a="1"/>
  <c r="AA86" i="5" s="1"/>
  <c r="AB86" i="5" a="1"/>
  <c r="AB86" i="5" s="1"/>
  <c r="AC86" i="5" a="1"/>
  <c r="AC86" i="5" s="1"/>
  <c r="AD86" i="5" a="1"/>
  <c r="AD86" i="5" s="1"/>
  <c r="AE86" i="5" a="1"/>
  <c r="AE86" i="5" s="1"/>
  <c r="AA87" i="5" a="1"/>
  <c r="AA87" i="5" s="1"/>
  <c r="AB87" i="5" a="1"/>
  <c r="AB87" i="5" s="1"/>
  <c r="AC87" i="5" a="1"/>
  <c r="AC87" i="5" s="1"/>
  <c r="AD87" i="5" a="1"/>
  <c r="AD87" i="5" s="1"/>
  <c r="AE87" i="5" a="1"/>
  <c r="AE87" i="5" s="1"/>
  <c r="AA88" i="5" a="1"/>
  <c r="AA88" i="5" s="1"/>
  <c r="AB88" i="5" a="1"/>
  <c r="AB88" i="5" s="1"/>
  <c r="AC88" i="5" a="1"/>
  <c r="AC88" i="5" s="1"/>
  <c r="AD88" i="5" a="1"/>
  <c r="AD88" i="5" s="1"/>
  <c r="AE88" i="5" a="1"/>
  <c r="AE88" i="5" s="1"/>
  <c r="AA89" i="5" a="1"/>
  <c r="AA89" i="5" s="1"/>
  <c r="AB89" i="5" a="1"/>
  <c r="AB89" i="5" s="1"/>
  <c r="AC89" i="5" a="1"/>
  <c r="AC89" i="5" s="1"/>
  <c r="AD89" i="5" a="1"/>
  <c r="AD89" i="5" s="1"/>
  <c r="AE89" i="5" a="1"/>
  <c r="AE89" i="5" s="1"/>
  <c r="AA90" i="5" a="1"/>
  <c r="AA90" i="5" s="1"/>
  <c r="AB90" i="5" a="1"/>
  <c r="AB90" i="5" s="1"/>
  <c r="AC90" i="5" a="1"/>
  <c r="AC90" i="5" s="1"/>
  <c r="AD90" i="5" a="1"/>
  <c r="AD90" i="5" s="1"/>
  <c r="AE90" i="5" a="1"/>
  <c r="AE90" i="5" s="1"/>
  <c r="AA91" i="5" a="1"/>
  <c r="AA91" i="5" s="1"/>
  <c r="AB91" i="5" a="1"/>
  <c r="AB91" i="5" s="1"/>
  <c r="AC91" i="5" a="1"/>
  <c r="AC91" i="5" s="1"/>
  <c r="AD91" i="5" a="1"/>
  <c r="AD91" i="5" s="1"/>
  <c r="AE91" i="5" a="1"/>
  <c r="AE91" i="5" s="1"/>
  <c r="AA92" i="5" a="1"/>
  <c r="AA92" i="5" s="1"/>
  <c r="AB92" i="5" a="1"/>
  <c r="AB92" i="5" s="1"/>
  <c r="AC92" i="5" a="1"/>
  <c r="AC92" i="5" s="1"/>
  <c r="AD92" i="5" a="1"/>
  <c r="AD92" i="5" s="1"/>
  <c r="AE92" i="5" a="1"/>
  <c r="AE92" i="5" s="1"/>
  <c r="AA93" i="5" a="1"/>
  <c r="AA93" i="5" s="1"/>
  <c r="AB93" i="5" a="1"/>
  <c r="AB93" i="5" s="1"/>
  <c r="AC93" i="5" a="1"/>
  <c r="AC93" i="5" s="1"/>
  <c r="AD93" i="5" a="1"/>
  <c r="AD93" i="5" s="1"/>
  <c r="AE93" i="5" a="1"/>
  <c r="AE93" i="5" s="1"/>
  <c r="AA94" i="5" a="1"/>
  <c r="AA94" i="5" s="1"/>
  <c r="AB94" i="5" a="1"/>
  <c r="AB94" i="5" s="1"/>
  <c r="AC94" i="5" a="1"/>
  <c r="AC94" i="5" s="1"/>
  <c r="AD94" i="5" a="1"/>
  <c r="AD94" i="5" s="1"/>
  <c r="AE94" i="5" a="1"/>
  <c r="AE94" i="5" s="1"/>
  <c r="AA95" i="5" a="1"/>
  <c r="AA95" i="5" s="1"/>
  <c r="AB95" i="5" a="1"/>
  <c r="AB95" i="5" s="1"/>
  <c r="AC95" i="5" a="1"/>
  <c r="AC95" i="5" s="1"/>
  <c r="AD95" i="5" a="1"/>
  <c r="AD95" i="5" s="1"/>
  <c r="AE95" i="5" a="1"/>
  <c r="AE95" i="5" s="1"/>
  <c r="AA96" i="5" a="1"/>
  <c r="AA96" i="5" s="1"/>
  <c r="AB96" i="5" a="1"/>
  <c r="AB96" i="5" s="1"/>
  <c r="AC96" i="5" a="1"/>
  <c r="AC96" i="5" s="1"/>
  <c r="AD96" i="5" a="1"/>
  <c r="AD96" i="5" s="1"/>
  <c r="AE96" i="5" a="1"/>
  <c r="AE96" i="5" s="1"/>
  <c r="AA97" i="5" a="1"/>
  <c r="AA97" i="5" s="1"/>
  <c r="AB97" i="5" a="1"/>
  <c r="AB97" i="5" s="1"/>
  <c r="AC97" i="5" a="1"/>
  <c r="AC97" i="5" s="1"/>
  <c r="AD97" i="5" a="1"/>
  <c r="AD97" i="5" s="1"/>
  <c r="AE97" i="5" a="1"/>
  <c r="AE97" i="5" s="1"/>
  <c r="AA98" i="5" a="1"/>
  <c r="AA98" i="5" s="1"/>
  <c r="AB98" i="5" a="1"/>
  <c r="AB98" i="5" s="1"/>
  <c r="AC98" i="5" a="1"/>
  <c r="AC98" i="5" s="1"/>
  <c r="AD98" i="5" a="1"/>
  <c r="AD98" i="5" s="1"/>
  <c r="AE98" i="5" a="1"/>
  <c r="AE98" i="5" s="1"/>
  <c r="AA99" i="5" a="1"/>
  <c r="AA99" i="5" s="1"/>
  <c r="AB99" i="5" a="1"/>
  <c r="AB99" i="5" s="1"/>
  <c r="AC99" i="5" a="1"/>
  <c r="AC99" i="5" s="1"/>
  <c r="AD99" i="5" a="1"/>
  <c r="AD99" i="5" s="1"/>
  <c r="AE99" i="5" a="1"/>
  <c r="AE99" i="5" s="1"/>
  <c r="AA100" i="5" a="1"/>
  <c r="AA100" i="5" s="1"/>
  <c r="AB100" i="5" a="1"/>
  <c r="AB100" i="5" s="1"/>
  <c r="AC100" i="5" a="1"/>
  <c r="AC100" i="5" s="1"/>
  <c r="AD100" i="5" a="1"/>
  <c r="AD100" i="5" s="1"/>
  <c r="AE100" i="5" a="1"/>
  <c r="AE100" i="5" s="1"/>
  <c r="AA101" i="5" a="1"/>
  <c r="AA101" i="5" s="1"/>
  <c r="AB101" i="5" a="1"/>
  <c r="AB101" i="5" s="1"/>
  <c r="AC101" i="5" a="1"/>
  <c r="AC101" i="5" s="1"/>
  <c r="AD101" i="5" a="1"/>
  <c r="AD101" i="5" s="1"/>
  <c r="AE101" i="5" a="1"/>
  <c r="AE101" i="5" s="1"/>
  <c r="AA102" i="5" a="1"/>
  <c r="AA102" i="5" s="1"/>
  <c r="AB102" i="5" a="1"/>
  <c r="AB102" i="5" s="1"/>
  <c r="AC102" i="5" a="1"/>
  <c r="AC102" i="5" s="1"/>
  <c r="AD102" i="5" a="1"/>
  <c r="AD102" i="5" s="1"/>
  <c r="AE102" i="5" a="1"/>
  <c r="AE102" i="5" s="1"/>
  <c r="AA103" i="5" a="1"/>
  <c r="AA103" i="5" s="1"/>
  <c r="AB103" i="5" a="1"/>
  <c r="AB103" i="5" s="1"/>
  <c r="AC103" i="5" a="1"/>
  <c r="AC103" i="5" s="1"/>
  <c r="AD103" i="5" a="1"/>
  <c r="AD103" i="5" s="1"/>
  <c r="AE103" i="5" a="1"/>
  <c r="AE103" i="5" s="1"/>
  <c r="AA104" i="5" a="1"/>
  <c r="AA104" i="5" s="1"/>
  <c r="AB104" i="5" a="1"/>
  <c r="AB104" i="5" s="1"/>
  <c r="AC104" i="5" a="1"/>
  <c r="AC104" i="5" s="1"/>
  <c r="AD104" i="5" a="1"/>
  <c r="AD104" i="5" s="1"/>
  <c r="AE104" i="5" a="1"/>
  <c r="AE104" i="5" s="1"/>
  <c r="AA105" i="5" a="1"/>
  <c r="AA105" i="5" s="1"/>
  <c r="AB105" i="5" a="1"/>
  <c r="AB105" i="5" s="1"/>
  <c r="AC105" i="5" a="1"/>
  <c r="AC105" i="5" s="1"/>
  <c r="AD105" i="5" a="1"/>
  <c r="AD105" i="5" s="1"/>
  <c r="AE105" i="5" a="1"/>
  <c r="AE105" i="5" s="1"/>
  <c r="AA106" i="5" a="1"/>
  <c r="AA106" i="5" s="1"/>
  <c r="AB106" i="5" a="1"/>
  <c r="AB106" i="5" s="1"/>
  <c r="AC106" i="5" a="1"/>
  <c r="AC106" i="5" s="1"/>
  <c r="AD106" i="5" a="1"/>
  <c r="AD106" i="5" s="1"/>
  <c r="AE106" i="5" a="1"/>
  <c r="AE106" i="5" s="1"/>
  <c r="AA107" i="5" a="1"/>
  <c r="AA107" i="5" s="1"/>
  <c r="AB107" i="5" a="1"/>
  <c r="AB107" i="5" s="1"/>
  <c r="AC107" i="5" a="1"/>
  <c r="AC107" i="5" s="1"/>
  <c r="AD107" i="5" a="1"/>
  <c r="AD107" i="5" s="1"/>
  <c r="AE107" i="5" a="1"/>
  <c r="AE107" i="5" s="1"/>
  <c r="AA108" i="5" a="1"/>
  <c r="AA108" i="5" s="1"/>
  <c r="AB108" i="5" a="1"/>
  <c r="AB108" i="5" s="1"/>
  <c r="AC108" i="5" a="1"/>
  <c r="AC108" i="5" s="1"/>
  <c r="AD108" i="5" a="1"/>
  <c r="AD108" i="5" s="1"/>
  <c r="AE108" i="5" a="1"/>
  <c r="AE108" i="5" s="1"/>
  <c r="AA109" i="5" a="1"/>
  <c r="AA109" i="5" s="1"/>
  <c r="AB109" i="5" a="1"/>
  <c r="AB109" i="5" s="1"/>
  <c r="AC109" i="5" a="1"/>
  <c r="AC109" i="5" s="1"/>
  <c r="AD109" i="5" a="1"/>
  <c r="AD109" i="5" s="1"/>
  <c r="AE109" i="5" a="1"/>
  <c r="AE109" i="5" s="1"/>
  <c r="AA110" i="5" a="1"/>
  <c r="AA110" i="5" s="1"/>
  <c r="AB110" i="5" a="1"/>
  <c r="AB110" i="5" s="1"/>
  <c r="AC110" i="5" a="1"/>
  <c r="AC110" i="5" s="1"/>
  <c r="AD110" i="5" a="1"/>
  <c r="AD110" i="5" s="1"/>
  <c r="AE110" i="5" a="1"/>
  <c r="AE110" i="5" s="1"/>
  <c r="AA111" i="5" a="1"/>
  <c r="AA111" i="5" s="1"/>
  <c r="AB111" i="5" a="1"/>
  <c r="AB111" i="5" s="1"/>
  <c r="AC111" i="5" a="1"/>
  <c r="AC111" i="5" s="1"/>
  <c r="AD111" i="5" a="1"/>
  <c r="AD111" i="5" s="1"/>
  <c r="AE111" i="5" a="1"/>
  <c r="AE111" i="5" s="1"/>
  <c r="AA112" i="5" a="1"/>
  <c r="AA112" i="5" s="1"/>
  <c r="AB112" i="5" a="1"/>
  <c r="AB112" i="5" s="1"/>
  <c r="AC112" i="5" a="1"/>
  <c r="AC112" i="5" s="1"/>
  <c r="AD112" i="5" a="1"/>
  <c r="AD112" i="5" s="1"/>
  <c r="AE112" i="5" a="1"/>
  <c r="AE112" i="5" s="1"/>
  <c r="AA113" i="5" a="1"/>
  <c r="AA113" i="5" s="1"/>
  <c r="AB113" i="5" a="1"/>
  <c r="AB113" i="5" s="1"/>
  <c r="AC113" i="5" a="1"/>
  <c r="AC113" i="5" s="1"/>
  <c r="AD113" i="5" a="1"/>
  <c r="AD113" i="5" s="1"/>
  <c r="AE113" i="5" a="1"/>
  <c r="AE113" i="5" s="1"/>
  <c r="AA114" i="5" a="1"/>
  <c r="AA114" i="5" s="1"/>
  <c r="AB114" i="5" a="1"/>
  <c r="AB114" i="5" s="1"/>
  <c r="AC114" i="5" a="1"/>
  <c r="AC114" i="5" s="1"/>
  <c r="AD114" i="5" a="1"/>
  <c r="AD114" i="5" s="1"/>
  <c r="AE114" i="5" a="1"/>
  <c r="AE114" i="5" s="1"/>
  <c r="AA115" i="5" a="1"/>
  <c r="AA115" i="5" s="1"/>
  <c r="AB115" i="5" a="1"/>
  <c r="AB115" i="5" s="1"/>
  <c r="AC115" i="5" a="1"/>
  <c r="AC115" i="5" s="1"/>
  <c r="AD115" i="5" a="1"/>
  <c r="AD115" i="5" s="1"/>
  <c r="AE115" i="5" a="1"/>
  <c r="AE115" i="5" s="1"/>
  <c r="AA116" i="5" a="1"/>
  <c r="AA116" i="5" s="1"/>
  <c r="AB116" i="5" a="1"/>
  <c r="AB116" i="5" s="1"/>
  <c r="AC116" i="5" a="1"/>
  <c r="AC116" i="5" s="1"/>
  <c r="AD116" i="5" a="1"/>
  <c r="AD116" i="5" s="1"/>
  <c r="AE116" i="5" a="1"/>
  <c r="AE116" i="5" s="1"/>
  <c r="AA117" i="5" a="1"/>
  <c r="AA117" i="5" s="1"/>
  <c r="AB117" i="5" a="1"/>
  <c r="AB117" i="5" s="1"/>
  <c r="AC117" i="5" a="1"/>
  <c r="AC117" i="5" s="1"/>
  <c r="AD117" i="5" a="1"/>
  <c r="AD117" i="5" s="1"/>
  <c r="AE117" i="5" a="1"/>
  <c r="AE117" i="5" s="1"/>
  <c r="AA118" i="5" a="1"/>
  <c r="AA118" i="5" s="1"/>
  <c r="AB118" i="5" a="1"/>
  <c r="AB118" i="5" s="1"/>
  <c r="AC118" i="5" a="1"/>
  <c r="AC118" i="5" s="1"/>
  <c r="AD118" i="5" a="1"/>
  <c r="AD118" i="5" s="1"/>
  <c r="AE118" i="5" a="1"/>
  <c r="AE118" i="5" s="1"/>
  <c r="AA119" i="5" a="1"/>
  <c r="AA119" i="5" s="1"/>
  <c r="AB119" i="5" a="1"/>
  <c r="AB119" i="5" s="1"/>
  <c r="AC119" i="5" a="1"/>
  <c r="AC119" i="5" s="1"/>
  <c r="AD119" i="5" a="1"/>
  <c r="AD119" i="5" s="1"/>
  <c r="AE119" i="5" a="1"/>
  <c r="AE119" i="5" s="1"/>
  <c r="AA120" i="5" a="1"/>
  <c r="AA120" i="5" s="1"/>
  <c r="AB120" i="5" a="1"/>
  <c r="AB120" i="5" s="1"/>
  <c r="AC120" i="5" a="1"/>
  <c r="AC120" i="5" s="1"/>
  <c r="AD120" i="5" a="1"/>
  <c r="AD120" i="5" s="1"/>
  <c r="AE120" i="5" a="1"/>
  <c r="AE120" i="5" s="1"/>
  <c r="AA121" i="5" a="1"/>
  <c r="AA121" i="5" s="1"/>
  <c r="AB121" i="5" a="1"/>
  <c r="AB121" i="5" s="1"/>
  <c r="AC121" i="5" a="1"/>
  <c r="AC121" i="5" s="1"/>
  <c r="AD121" i="5" a="1"/>
  <c r="AD121" i="5" s="1"/>
  <c r="AE121" i="5" a="1"/>
  <c r="AE121" i="5" s="1"/>
  <c r="AA122" i="5" a="1"/>
  <c r="AA122" i="5" s="1"/>
  <c r="AB122" i="5" a="1"/>
  <c r="AB122" i="5" s="1"/>
  <c r="AC122" i="5" a="1"/>
  <c r="AC122" i="5" s="1"/>
  <c r="AD122" i="5" a="1"/>
  <c r="AD122" i="5" s="1"/>
  <c r="AE122" i="5" a="1"/>
  <c r="AE122" i="5" s="1"/>
  <c r="AA123" i="5" a="1"/>
  <c r="AA123" i="5" s="1"/>
  <c r="AB123" i="5" a="1"/>
  <c r="AB123" i="5" s="1"/>
  <c r="AC123" i="5" a="1"/>
  <c r="AC123" i="5" s="1"/>
  <c r="AD123" i="5" a="1"/>
  <c r="AD123" i="5" s="1"/>
  <c r="AE123" i="5" a="1"/>
  <c r="AE123" i="5" s="1"/>
  <c r="AA124" i="5" a="1"/>
  <c r="AA124" i="5" s="1"/>
  <c r="AB124" i="5" a="1"/>
  <c r="AB124" i="5" s="1"/>
  <c r="AC124" i="5" a="1"/>
  <c r="AC124" i="5" s="1"/>
  <c r="AD124" i="5" a="1"/>
  <c r="AD124" i="5" s="1"/>
  <c r="AE124" i="5" a="1"/>
  <c r="AE124" i="5" s="1"/>
  <c r="AA125" i="5" a="1"/>
  <c r="AA125" i="5" s="1"/>
  <c r="AB125" i="5" a="1"/>
  <c r="AB125" i="5" s="1"/>
  <c r="AC125" i="5" a="1"/>
  <c r="AC125" i="5" s="1"/>
  <c r="AD125" i="5" a="1"/>
  <c r="AD125" i="5" s="1"/>
  <c r="AE125" i="5" a="1"/>
  <c r="AE125" i="5" s="1"/>
  <c r="AA126" i="5" a="1"/>
  <c r="AA126" i="5" s="1"/>
  <c r="AB126" i="5" a="1"/>
  <c r="AB126" i="5" s="1"/>
  <c r="AC126" i="5" a="1"/>
  <c r="AC126" i="5" s="1"/>
  <c r="AD126" i="5" a="1"/>
  <c r="AD126" i="5" s="1"/>
  <c r="AE126" i="5" a="1"/>
  <c r="AE126" i="5" s="1"/>
  <c r="AA127" i="5" a="1"/>
  <c r="AA127" i="5" s="1"/>
  <c r="AB127" i="5" a="1"/>
  <c r="AB127" i="5" s="1"/>
  <c r="AC127" i="5" a="1"/>
  <c r="AC127" i="5" s="1"/>
  <c r="AD127" i="5" a="1"/>
  <c r="AD127" i="5" s="1"/>
  <c r="AE127" i="5" a="1"/>
  <c r="AE127" i="5" s="1"/>
  <c r="AA128" i="5" a="1"/>
  <c r="AA128" i="5" s="1"/>
  <c r="AB128" i="5" a="1"/>
  <c r="AB128" i="5" s="1"/>
  <c r="AC128" i="5" a="1"/>
  <c r="AC128" i="5" s="1"/>
  <c r="AD128" i="5" a="1"/>
  <c r="AD128" i="5" s="1"/>
  <c r="AE128" i="5" a="1"/>
  <c r="AE128" i="5" s="1"/>
  <c r="AA129" i="5" a="1"/>
  <c r="AA129" i="5" s="1"/>
  <c r="AB129" i="5" a="1"/>
  <c r="AB129" i="5" s="1"/>
  <c r="AC129" i="5" a="1"/>
  <c r="AC129" i="5" s="1"/>
  <c r="AD129" i="5" a="1"/>
  <c r="AD129" i="5" s="1"/>
  <c r="AE129" i="5" a="1"/>
  <c r="AE129" i="5" s="1"/>
  <c r="AA130" i="5" a="1"/>
  <c r="AA130" i="5" s="1"/>
  <c r="AB130" i="5" a="1"/>
  <c r="AB130" i="5" s="1"/>
  <c r="AC130" i="5" a="1"/>
  <c r="AC130" i="5" s="1"/>
  <c r="AD130" i="5" a="1"/>
  <c r="AD130" i="5" s="1"/>
  <c r="AE130" i="5" a="1"/>
  <c r="AE130" i="5" s="1"/>
  <c r="AA131" i="5" a="1"/>
  <c r="AA131" i="5" s="1"/>
  <c r="AB131" i="5" a="1"/>
  <c r="AB131" i="5" s="1"/>
  <c r="AC131" i="5" a="1"/>
  <c r="AC131" i="5" s="1"/>
  <c r="AD131" i="5" a="1"/>
  <c r="AD131" i="5" s="1"/>
  <c r="AE131" i="5" a="1"/>
  <c r="AE131" i="5" s="1"/>
  <c r="AA132" i="5" a="1"/>
  <c r="AA132" i="5" s="1"/>
  <c r="AB132" i="5" a="1"/>
  <c r="AB132" i="5" s="1"/>
  <c r="AC132" i="5" a="1"/>
  <c r="AC132" i="5" s="1"/>
  <c r="AD132" i="5" a="1"/>
  <c r="AD132" i="5" s="1"/>
  <c r="AE132" i="5" a="1"/>
  <c r="AE132" i="5" s="1"/>
  <c r="AA133" i="5" a="1"/>
  <c r="AA133" i="5" s="1"/>
  <c r="AB133" i="5" a="1"/>
  <c r="AB133" i="5" s="1"/>
  <c r="AC133" i="5" a="1"/>
  <c r="AC133" i="5" s="1"/>
  <c r="AD133" i="5" a="1"/>
  <c r="AD133" i="5" s="1"/>
  <c r="AE133" i="5" a="1"/>
  <c r="AE133" i="5" s="1"/>
  <c r="AA134" i="5" a="1"/>
  <c r="AA134" i="5" s="1"/>
  <c r="AB134" i="5" a="1"/>
  <c r="AB134" i="5" s="1"/>
  <c r="AC134" i="5" a="1"/>
  <c r="AC134" i="5" s="1"/>
  <c r="AD134" i="5" a="1"/>
  <c r="AD134" i="5" s="1"/>
  <c r="AE134" i="5" a="1"/>
  <c r="AE134" i="5" s="1"/>
  <c r="AA135" i="5" a="1"/>
  <c r="AA135" i="5" s="1"/>
  <c r="AB135" i="5" a="1"/>
  <c r="AB135" i="5" s="1"/>
  <c r="AC135" i="5" a="1"/>
  <c r="AC135" i="5" s="1"/>
  <c r="AD135" i="5" a="1"/>
  <c r="AD135" i="5" s="1"/>
  <c r="AE135" i="5" a="1"/>
  <c r="AE135" i="5" s="1"/>
  <c r="AA136" i="5" a="1"/>
  <c r="AA136" i="5" s="1"/>
  <c r="AB136" i="5" a="1"/>
  <c r="AB136" i="5" s="1"/>
  <c r="AC136" i="5" a="1"/>
  <c r="AC136" i="5" s="1"/>
  <c r="AD136" i="5" a="1"/>
  <c r="AD136" i="5" s="1"/>
  <c r="AE136" i="5" a="1"/>
  <c r="AE136" i="5" s="1"/>
  <c r="AA137" i="5" a="1"/>
  <c r="AA137" i="5" s="1"/>
  <c r="AB137" i="5" a="1"/>
  <c r="AB137" i="5" s="1"/>
  <c r="AC137" i="5" a="1"/>
  <c r="AC137" i="5" s="1"/>
  <c r="AD137" i="5" a="1"/>
  <c r="AD137" i="5" s="1"/>
  <c r="AE137" i="5" a="1"/>
  <c r="AE137" i="5" s="1"/>
  <c r="AA138" i="5" a="1"/>
  <c r="AA138" i="5" s="1"/>
  <c r="AB138" i="5" a="1"/>
  <c r="AB138" i="5" s="1"/>
  <c r="AC138" i="5" a="1"/>
  <c r="AC138" i="5" s="1"/>
  <c r="AD138" i="5" a="1"/>
  <c r="AD138" i="5" s="1"/>
  <c r="AE138" i="5" a="1"/>
  <c r="AE138" i="5" s="1"/>
  <c r="AA139" i="5" a="1"/>
  <c r="AA139" i="5" s="1"/>
  <c r="AB139" i="5" a="1"/>
  <c r="AB139" i="5" s="1"/>
  <c r="AC139" i="5" a="1"/>
  <c r="AC139" i="5" s="1"/>
  <c r="AD139" i="5" a="1"/>
  <c r="AD139" i="5" s="1"/>
  <c r="AE139" i="5" a="1"/>
  <c r="AE139" i="5" s="1"/>
  <c r="AA140" i="5" a="1"/>
  <c r="AA140" i="5" s="1"/>
  <c r="AB140" i="5" a="1"/>
  <c r="AB140" i="5" s="1"/>
  <c r="AC140" i="5" a="1"/>
  <c r="AC140" i="5" s="1"/>
  <c r="AD140" i="5" a="1"/>
  <c r="AD140" i="5" s="1"/>
  <c r="AE140" i="5" a="1"/>
  <c r="AE140" i="5" s="1"/>
  <c r="AA141" i="5" a="1"/>
  <c r="AA141" i="5" s="1"/>
  <c r="AB141" i="5" a="1"/>
  <c r="AB141" i="5" s="1"/>
  <c r="AC141" i="5" a="1"/>
  <c r="AC141" i="5" s="1"/>
  <c r="AD141" i="5" a="1"/>
  <c r="AD141" i="5" s="1"/>
  <c r="AE141" i="5" a="1"/>
  <c r="AE141" i="5" s="1"/>
  <c r="AA142" i="5" a="1"/>
  <c r="AA142" i="5" s="1"/>
  <c r="AB142" i="5" a="1"/>
  <c r="AB142" i="5" s="1"/>
  <c r="AC142" i="5" a="1"/>
  <c r="AC142" i="5" s="1"/>
  <c r="AD142" i="5" a="1"/>
  <c r="AD142" i="5" s="1"/>
  <c r="AE142" i="5" a="1"/>
  <c r="AE142" i="5" s="1"/>
  <c r="AA143" i="5" a="1"/>
  <c r="AA143" i="5" s="1"/>
  <c r="AB143" i="5" a="1"/>
  <c r="AB143" i="5" s="1"/>
  <c r="AC143" i="5" a="1"/>
  <c r="AC143" i="5" s="1"/>
  <c r="AD143" i="5" a="1"/>
  <c r="AD143" i="5" s="1"/>
  <c r="AE143" i="5" a="1"/>
  <c r="AE143" i="5" s="1"/>
  <c r="AA144" i="5" a="1"/>
  <c r="AA144" i="5" s="1"/>
  <c r="AB144" i="5" a="1"/>
  <c r="AB144" i="5" s="1"/>
  <c r="AC144" i="5" a="1"/>
  <c r="AC144" i="5" s="1"/>
  <c r="AD144" i="5" a="1"/>
  <c r="AD144" i="5" s="1"/>
  <c r="AE144" i="5" a="1"/>
  <c r="AE144" i="5" s="1"/>
  <c r="AA145" i="5" a="1"/>
  <c r="AA145" i="5" s="1"/>
  <c r="AB145" i="5" a="1"/>
  <c r="AB145" i="5" s="1"/>
  <c r="AC145" i="5" a="1"/>
  <c r="AC145" i="5" s="1"/>
  <c r="AD145" i="5" a="1"/>
  <c r="AD145" i="5" s="1"/>
  <c r="AE145" i="5" a="1"/>
  <c r="AE145" i="5" s="1"/>
  <c r="AA146" i="5" a="1"/>
  <c r="AA146" i="5" s="1"/>
  <c r="AB146" i="5" a="1"/>
  <c r="AB146" i="5" s="1"/>
  <c r="AC146" i="5" a="1"/>
  <c r="AC146" i="5" s="1"/>
  <c r="AD146" i="5" a="1"/>
  <c r="AD146" i="5" s="1"/>
  <c r="AE146" i="5" a="1"/>
  <c r="AE146" i="5" s="1"/>
  <c r="AA147" i="5" a="1"/>
  <c r="AA147" i="5" s="1"/>
  <c r="AB147" i="5" a="1"/>
  <c r="AB147" i="5" s="1"/>
  <c r="AC147" i="5" a="1"/>
  <c r="AC147" i="5" s="1"/>
  <c r="AD147" i="5" a="1"/>
  <c r="AD147" i="5" s="1"/>
  <c r="AE147" i="5" a="1"/>
  <c r="AE147" i="5" s="1"/>
  <c r="AA148" i="5" a="1"/>
  <c r="AA148" i="5" s="1"/>
  <c r="AB148" i="5" a="1"/>
  <c r="AB148" i="5" s="1"/>
  <c r="AC148" i="5" a="1"/>
  <c r="AC148" i="5" s="1"/>
  <c r="AD148" i="5" a="1"/>
  <c r="AD148" i="5" s="1"/>
  <c r="AE148" i="5" a="1"/>
  <c r="AE148" i="5" s="1"/>
  <c r="AA149" i="5" a="1"/>
  <c r="AA149" i="5" s="1"/>
  <c r="AB149" i="5" a="1"/>
  <c r="AB149" i="5" s="1"/>
  <c r="AC149" i="5" a="1"/>
  <c r="AC149" i="5" s="1"/>
  <c r="AD149" i="5" a="1"/>
  <c r="AD149" i="5" s="1"/>
  <c r="AE149" i="5" a="1"/>
  <c r="AE149" i="5" s="1"/>
  <c r="AA150" i="5" a="1"/>
  <c r="AA150" i="5" s="1"/>
  <c r="AB150" i="5" a="1"/>
  <c r="AB150" i="5" s="1"/>
  <c r="AC150" i="5" a="1"/>
  <c r="AC150" i="5" s="1"/>
  <c r="AD150" i="5" a="1"/>
  <c r="AD150" i="5" s="1"/>
  <c r="AE150" i="5" a="1"/>
  <c r="AE150" i="5" s="1"/>
  <c r="AA151" i="5" a="1"/>
  <c r="AA151" i="5" s="1"/>
  <c r="AB151" i="5" a="1"/>
  <c r="AB151" i="5" s="1"/>
  <c r="AC151" i="5" a="1"/>
  <c r="AC151" i="5" s="1"/>
  <c r="AD151" i="5" a="1"/>
  <c r="AD151" i="5" s="1"/>
  <c r="AE151" i="5" a="1"/>
  <c r="AE151" i="5" s="1"/>
  <c r="AA152" i="5" a="1"/>
  <c r="AA152" i="5" s="1"/>
  <c r="AB152" i="5" a="1"/>
  <c r="AB152" i="5" s="1"/>
  <c r="AC152" i="5" a="1"/>
  <c r="AC152" i="5" s="1"/>
  <c r="AD152" i="5" a="1"/>
  <c r="AD152" i="5" s="1"/>
  <c r="AE152" i="5" a="1"/>
  <c r="AE152" i="5" s="1"/>
  <c r="AA153" i="5" a="1"/>
  <c r="AA153" i="5" s="1"/>
  <c r="AB153" i="5" a="1"/>
  <c r="AB153" i="5" s="1"/>
  <c r="AC153" i="5" a="1"/>
  <c r="AC153" i="5" s="1"/>
  <c r="AD153" i="5" a="1"/>
  <c r="AD153" i="5" s="1"/>
  <c r="AE153" i="5" a="1"/>
  <c r="AE153" i="5" s="1"/>
  <c r="AA154" i="5" a="1"/>
  <c r="AA154" i="5" s="1"/>
  <c r="AB154" i="5" a="1"/>
  <c r="AB154" i="5" s="1"/>
  <c r="AC154" i="5" a="1"/>
  <c r="AC154" i="5" s="1"/>
  <c r="AD154" i="5" a="1"/>
  <c r="AD154" i="5" s="1"/>
  <c r="AE154" i="5" a="1"/>
  <c r="AE154" i="5" s="1"/>
  <c r="AA155" i="5" a="1"/>
  <c r="AA155" i="5" s="1"/>
  <c r="AB155" i="5" a="1"/>
  <c r="AB155" i="5" s="1"/>
  <c r="AC155" i="5" a="1"/>
  <c r="AC155" i="5" s="1"/>
  <c r="AD155" i="5" a="1"/>
  <c r="AD155" i="5" s="1"/>
  <c r="AE155" i="5" a="1"/>
  <c r="AE155" i="5" s="1"/>
  <c r="AA156" i="5" a="1"/>
  <c r="AA156" i="5" s="1"/>
  <c r="AB156" i="5" a="1"/>
  <c r="AB156" i="5" s="1"/>
  <c r="AC156" i="5" a="1"/>
  <c r="AC156" i="5" s="1"/>
  <c r="AD156" i="5" a="1"/>
  <c r="AD156" i="5" s="1"/>
  <c r="AE156" i="5" a="1"/>
  <c r="AE156" i="5" s="1"/>
  <c r="AA157" i="5" a="1"/>
  <c r="AA157" i="5" s="1"/>
  <c r="AB157" i="5" a="1"/>
  <c r="AB157" i="5" s="1"/>
  <c r="AC157" i="5" a="1"/>
  <c r="AC157" i="5" s="1"/>
  <c r="AD157" i="5" a="1"/>
  <c r="AD157" i="5" s="1"/>
  <c r="AE157" i="5" a="1"/>
  <c r="AE157" i="5" s="1"/>
  <c r="AA158" i="5" a="1"/>
  <c r="AA158" i="5" s="1"/>
  <c r="AB158" i="5" a="1"/>
  <c r="AB158" i="5" s="1"/>
  <c r="AC158" i="5" a="1"/>
  <c r="AC158" i="5" s="1"/>
  <c r="AD158" i="5" a="1"/>
  <c r="AD158" i="5" s="1"/>
  <c r="AE158" i="5" a="1"/>
  <c r="AE158" i="5" s="1"/>
  <c r="AA159" i="5" a="1"/>
  <c r="AA159" i="5" s="1"/>
  <c r="AB159" i="5" a="1"/>
  <c r="AB159" i="5" s="1"/>
  <c r="AC159" i="5" a="1"/>
  <c r="AC159" i="5" s="1"/>
  <c r="AD159" i="5" a="1"/>
  <c r="AD159" i="5" s="1"/>
  <c r="AE159" i="5" a="1"/>
  <c r="AE159" i="5" s="1"/>
  <c r="AA160" i="5" a="1"/>
  <c r="AA160" i="5" s="1"/>
  <c r="AB160" i="5" a="1"/>
  <c r="AB160" i="5" s="1"/>
  <c r="AC160" i="5" a="1"/>
  <c r="AC160" i="5" s="1"/>
  <c r="AD160" i="5" a="1"/>
  <c r="AD160" i="5" s="1"/>
  <c r="AE160" i="5" a="1"/>
  <c r="AE160" i="5" s="1"/>
  <c r="AA161" i="5" a="1"/>
  <c r="AA161" i="5" s="1"/>
  <c r="AB161" i="5" a="1"/>
  <c r="AB161" i="5" s="1"/>
  <c r="AC161" i="5" a="1"/>
  <c r="AC161" i="5" s="1"/>
  <c r="AD161" i="5" a="1"/>
  <c r="AD161" i="5" s="1"/>
  <c r="AE161" i="5" a="1"/>
  <c r="AE161" i="5" s="1"/>
  <c r="AA162" i="5" a="1"/>
  <c r="AA162" i="5" s="1"/>
  <c r="AB162" i="5" a="1"/>
  <c r="AB162" i="5" s="1"/>
  <c r="AC162" i="5" a="1"/>
  <c r="AC162" i="5" s="1"/>
  <c r="AD162" i="5" a="1"/>
  <c r="AD162" i="5" s="1"/>
  <c r="AE162" i="5" a="1"/>
  <c r="AE162" i="5" s="1"/>
  <c r="AA163" i="5" a="1"/>
  <c r="AA163" i="5" s="1"/>
  <c r="AB163" i="5" a="1"/>
  <c r="AB163" i="5" s="1"/>
  <c r="AC163" i="5" a="1"/>
  <c r="AC163" i="5" s="1"/>
  <c r="AD163" i="5" a="1"/>
  <c r="AD163" i="5" s="1"/>
  <c r="AE163" i="5" a="1"/>
  <c r="AE163" i="5" s="1"/>
  <c r="AA164" i="5" a="1"/>
  <c r="AA164" i="5" s="1"/>
  <c r="AB164" i="5" a="1"/>
  <c r="AB164" i="5" s="1"/>
  <c r="AC164" i="5" a="1"/>
  <c r="AC164" i="5" s="1"/>
  <c r="AD164" i="5" a="1"/>
  <c r="AD164" i="5" s="1"/>
  <c r="AE164" i="5" a="1"/>
  <c r="AE164" i="5" s="1"/>
  <c r="AA165" i="5" a="1"/>
  <c r="AA165" i="5" s="1"/>
  <c r="AB165" i="5" a="1"/>
  <c r="AB165" i="5" s="1"/>
  <c r="AC165" i="5" a="1"/>
  <c r="AC165" i="5" s="1"/>
  <c r="AD165" i="5" a="1"/>
  <c r="AD165" i="5" s="1"/>
  <c r="AE165" i="5" a="1"/>
  <c r="AE165" i="5" s="1"/>
  <c r="AA166" i="5" a="1"/>
  <c r="AA166" i="5" s="1"/>
  <c r="AB166" i="5" a="1"/>
  <c r="AB166" i="5" s="1"/>
  <c r="AC166" i="5" a="1"/>
  <c r="AC166" i="5" s="1"/>
  <c r="AD166" i="5" a="1"/>
  <c r="AD166" i="5" s="1"/>
  <c r="AE166" i="5" a="1"/>
  <c r="AE166" i="5" s="1"/>
  <c r="AA167" i="5" a="1"/>
  <c r="AA167" i="5" s="1"/>
  <c r="AB167" i="5" a="1"/>
  <c r="AB167" i="5" s="1"/>
  <c r="AC167" i="5" a="1"/>
  <c r="AC167" i="5" s="1"/>
  <c r="AD167" i="5" a="1"/>
  <c r="AD167" i="5" s="1"/>
  <c r="AE167" i="5" a="1"/>
  <c r="AE167" i="5" s="1"/>
  <c r="AA168" i="5" a="1"/>
  <c r="AA168" i="5" s="1"/>
  <c r="AB168" i="5" a="1"/>
  <c r="AB168" i="5" s="1"/>
  <c r="AC168" i="5" a="1"/>
  <c r="AC168" i="5" s="1"/>
  <c r="AD168" i="5" a="1"/>
  <c r="AD168" i="5" s="1"/>
  <c r="AE168" i="5" a="1"/>
  <c r="AE168" i="5" s="1"/>
  <c r="AA169" i="5" a="1"/>
  <c r="AA169" i="5" s="1"/>
  <c r="AB169" i="5" a="1"/>
  <c r="AB169" i="5" s="1"/>
  <c r="AC169" i="5" a="1"/>
  <c r="AC169" i="5" s="1"/>
  <c r="AD169" i="5" a="1"/>
  <c r="AD169" i="5" s="1"/>
  <c r="AE169" i="5" a="1"/>
  <c r="AE169" i="5" s="1"/>
  <c r="AA170" i="5" a="1"/>
  <c r="AA170" i="5" s="1"/>
  <c r="AB170" i="5" a="1"/>
  <c r="AB170" i="5" s="1"/>
  <c r="AC170" i="5" a="1"/>
  <c r="AC170" i="5" s="1"/>
  <c r="AD170" i="5" a="1"/>
  <c r="AD170" i="5" s="1"/>
  <c r="AE170" i="5" a="1"/>
  <c r="AE170" i="5" s="1"/>
  <c r="AA171" i="5" a="1"/>
  <c r="AA171" i="5" s="1"/>
  <c r="AB171" i="5" a="1"/>
  <c r="AB171" i="5" s="1"/>
  <c r="AC171" i="5" a="1"/>
  <c r="AC171" i="5" s="1"/>
  <c r="AD171" i="5" a="1"/>
  <c r="AD171" i="5" s="1"/>
  <c r="AE171" i="5" a="1"/>
  <c r="AE171" i="5" s="1"/>
  <c r="AA172" i="5" a="1"/>
  <c r="AA172" i="5" s="1"/>
  <c r="AB172" i="5" a="1"/>
  <c r="AB172" i="5" s="1"/>
  <c r="AC172" i="5" a="1"/>
  <c r="AC172" i="5" s="1"/>
  <c r="AD172" i="5" a="1"/>
  <c r="AD172" i="5" s="1"/>
  <c r="AE172" i="5" a="1"/>
  <c r="AE172" i="5" s="1"/>
  <c r="AA173" i="5" a="1"/>
  <c r="AA173" i="5" s="1"/>
  <c r="AB173" i="5" a="1"/>
  <c r="AB173" i="5" s="1"/>
  <c r="AC173" i="5" a="1"/>
  <c r="AC173" i="5" s="1"/>
  <c r="AD173" i="5" a="1"/>
  <c r="AD173" i="5" s="1"/>
  <c r="AE173" i="5" a="1"/>
  <c r="AE173" i="5" s="1"/>
  <c r="AA174" i="5" a="1"/>
  <c r="AA174" i="5" s="1"/>
  <c r="AB174" i="5" a="1"/>
  <c r="AB174" i="5" s="1"/>
  <c r="AC174" i="5" a="1"/>
  <c r="AC174" i="5" s="1"/>
  <c r="AD174" i="5" a="1"/>
  <c r="AD174" i="5" s="1"/>
  <c r="AE174" i="5" a="1"/>
  <c r="AE174" i="5" s="1"/>
  <c r="AA175" i="5" a="1"/>
  <c r="AA175" i="5" s="1"/>
  <c r="AB175" i="5" a="1"/>
  <c r="AB175" i="5" s="1"/>
  <c r="AC175" i="5" a="1"/>
  <c r="AC175" i="5" s="1"/>
  <c r="AD175" i="5" a="1"/>
  <c r="AD175" i="5" s="1"/>
  <c r="AE175" i="5" a="1"/>
  <c r="AE175" i="5" s="1"/>
  <c r="AA176" i="5" a="1"/>
  <c r="AA176" i="5" s="1"/>
  <c r="AB176" i="5" a="1"/>
  <c r="AB176" i="5" s="1"/>
  <c r="AC176" i="5" a="1"/>
  <c r="AC176" i="5" s="1"/>
  <c r="AD176" i="5" a="1"/>
  <c r="AD176" i="5" s="1"/>
  <c r="AE176" i="5" a="1"/>
  <c r="AE176" i="5" s="1"/>
  <c r="AA177" i="5" a="1"/>
  <c r="AA177" i="5" s="1"/>
  <c r="AB177" i="5" a="1"/>
  <c r="AB177" i="5" s="1"/>
  <c r="AC177" i="5" a="1"/>
  <c r="AC177" i="5" s="1"/>
  <c r="AD177" i="5" a="1"/>
  <c r="AD177" i="5" s="1"/>
  <c r="AE177" i="5" a="1"/>
  <c r="AE177" i="5" s="1"/>
  <c r="AA178" i="5" a="1"/>
  <c r="AA178" i="5" s="1"/>
  <c r="AB178" i="5" a="1"/>
  <c r="AB178" i="5" s="1"/>
  <c r="AC178" i="5" a="1"/>
  <c r="AC178" i="5" s="1"/>
  <c r="AD178" i="5" a="1"/>
  <c r="AD178" i="5" s="1"/>
  <c r="AE178" i="5" a="1"/>
  <c r="AE178" i="5" s="1"/>
  <c r="AA179" i="5" a="1"/>
  <c r="AA179" i="5" s="1"/>
  <c r="AB179" i="5" a="1"/>
  <c r="AB179" i="5" s="1"/>
  <c r="AC179" i="5" a="1"/>
  <c r="AC179" i="5" s="1"/>
  <c r="AD179" i="5" a="1"/>
  <c r="AD179" i="5" s="1"/>
  <c r="AE179" i="5" a="1"/>
  <c r="AE179" i="5" s="1"/>
  <c r="AA180" i="5" a="1"/>
  <c r="AA180" i="5" s="1"/>
  <c r="AB180" i="5" a="1"/>
  <c r="AB180" i="5" s="1"/>
  <c r="AC180" i="5" a="1"/>
  <c r="AC180" i="5" s="1"/>
  <c r="AD180" i="5" a="1"/>
  <c r="AD180" i="5" s="1"/>
  <c r="AE180" i="5" a="1"/>
  <c r="AE180" i="5" s="1"/>
  <c r="AA181" i="5" a="1"/>
  <c r="AA181" i="5" s="1"/>
  <c r="AB181" i="5" a="1"/>
  <c r="AB181" i="5" s="1"/>
  <c r="AC181" i="5" a="1"/>
  <c r="AC181" i="5" s="1"/>
  <c r="AD181" i="5" a="1"/>
  <c r="AD181" i="5" s="1"/>
  <c r="AE181" i="5" a="1"/>
  <c r="AE181" i="5" s="1"/>
  <c r="AA182" i="5" a="1"/>
  <c r="AA182" i="5" s="1"/>
  <c r="AB182" i="5" a="1"/>
  <c r="AB182" i="5" s="1"/>
  <c r="AC182" i="5" a="1"/>
  <c r="AC182" i="5" s="1"/>
  <c r="AD182" i="5" a="1"/>
  <c r="AD182" i="5" s="1"/>
  <c r="AE182" i="5" a="1"/>
  <c r="AE182" i="5" s="1"/>
  <c r="AA183" i="5" a="1"/>
  <c r="AA183" i="5" s="1"/>
  <c r="AB183" i="5" a="1"/>
  <c r="AB183" i="5" s="1"/>
  <c r="AC183" i="5" a="1"/>
  <c r="AC183" i="5" s="1"/>
  <c r="AD183" i="5" a="1"/>
  <c r="AD183" i="5" s="1"/>
  <c r="AE183" i="5" a="1"/>
  <c r="AE183" i="5" s="1"/>
  <c r="AA184" i="5" a="1"/>
  <c r="AA184" i="5" s="1"/>
  <c r="AB184" i="5" a="1"/>
  <c r="AB184" i="5" s="1"/>
  <c r="AC184" i="5" a="1"/>
  <c r="AC184" i="5" s="1"/>
  <c r="AD184" i="5" a="1"/>
  <c r="AD184" i="5" s="1"/>
  <c r="AE184" i="5" a="1"/>
  <c r="AE184" i="5" s="1"/>
  <c r="AA185" i="5" a="1"/>
  <c r="AA185" i="5" s="1"/>
  <c r="AB185" i="5" a="1"/>
  <c r="AB185" i="5" s="1"/>
  <c r="AC185" i="5" a="1"/>
  <c r="AC185" i="5" s="1"/>
  <c r="AD185" i="5" a="1"/>
  <c r="AD185" i="5" s="1"/>
  <c r="AE185" i="5" a="1"/>
  <c r="AE185" i="5" s="1"/>
  <c r="AA186" i="5" a="1"/>
  <c r="AA186" i="5" s="1"/>
  <c r="AB186" i="5" a="1"/>
  <c r="AB186" i="5" s="1"/>
  <c r="AC186" i="5" a="1"/>
  <c r="AC186" i="5" s="1"/>
  <c r="AD186" i="5" a="1"/>
  <c r="AD186" i="5" s="1"/>
  <c r="AE186" i="5" a="1"/>
  <c r="AE186" i="5" s="1"/>
  <c r="AA187" i="5" a="1"/>
  <c r="AA187" i="5" s="1"/>
  <c r="AB187" i="5" a="1"/>
  <c r="AB187" i="5" s="1"/>
  <c r="AC187" i="5" a="1"/>
  <c r="AC187" i="5" s="1"/>
  <c r="AD187" i="5" a="1"/>
  <c r="AD187" i="5" s="1"/>
  <c r="AE187" i="5" a="1"/>
  <c r="AE187" i="5" s="1"/>
  <c r="AA188" i="5" a="1"/>
  <c r="AA188" i="5" s="1"/>
  <c r="AB188" i="5" a="1"/>
  <c r="AB188" i="5" s="1"/>
  <c r="AC188" i="5" a="1"/>
  <c r="AC188" i="5" s="1"/>
  <c r="AD188" i="5" a="1"/>
  <c r="AD188" i="5" s="1"/>
  <c r="AE188" i="5" a="1"/>
  <c r="AE188" i="5" s="1"/>
  <c r="AA189" i="5" a="1"/>
  <c r="AA189" i="5" s="1"/>
  <c r="AB189" i="5" a="1"/>
  <c r="AB189" i="5" s="1"/>
  <c r="AC189" i="5" a="1"/>
  <c r="AC189" i="5" s="1"/>
  <c r="AD189" i="5" a="1"/>
  <c r="AD189" i="5" s="1"/>
  <c r="AE189" i="5" a="1"/>
  <c r="AE189" i="5" s="1"/>
  <c r="AA190" i="5" a="1"/>
  <c r="AA190" i="5" s="1"/>
  <c r="AB190" i="5" a="1"/>
  <c r="AB190" i="5" s="1"/>
  <c r="AC190" i="5" a="1"/>
  <c r="AC190" i="5" s="1"/>
  <c r="AD190" i="5" a="1"/>
  <c r="AD190" i="5" s="1"/>
  <c r="AE190" i="5" a="1"/>
  <c r="AE190" i="5" s="1"/>
  <c r="AA191" i="5" a="1"/>
  <c r="AA191" i="5" s="1"/>
  <c r="AB191" i="5" a="1"/>
  <c r="AB191" i="5" s="1"/>
  <c r="AC191" i="5" a="1"/>
  <c r="AC191" i="5" s="1"/>
  <c r="AD191" i="5" a="1"/>
  <c r="AD191" i="5" s="1"/>
  <c r="AE191" i="5" a="1"/>
  <c r="AE191" i="5" s="1"/>
  <c r="AA192" i="5" a="1"/>
  <c r="AA192" i="5" s="1"/>
  <c r="AB192" i="5" a="1"/>
  <c r="AB192" i="5" s="1"/>
  <c r="AC192" i="5" a="1"/>
  <c r="AC192" i="5" s="1"/>
  <c r="AD192" i="5" a="1"/>
  <c r="AD192" i="5" s="1"/>
  <c r="AE192" i="5" a="1"/>
  <c r="AE192" i="5" s="1"/>
  <c r="AA193" i="5" a="1"/>
  <c r="AA193" i="5" s="1"/>
  <c r="AB193" i="5" a="1"/>
  <c r="AB193" i="5" s="1"/>
  <c r="AC193" i="5" a="1"/>
  <c r="AC193" i="5" s="1"/>
  <c r="K27" i="10" s="1"/>
  <c r="AD193" i="5" a="1"/>
  <c r="AD193" i="5" s="1"/>
  <c r="AE193" i="5" a="1"/>
  <c r="AE193" i="5" s="1"/>
  <c r="AA194" i="5" a="1"/>
  <c r="AA194" i="5" s="1"/>
  <c r="AB194" i="5" a="1"/>
  <c r="AB194" i="5" s="1"/>
  <c r="AC194" i="5" a="1"/>
  <c r="AC194" i="5" s="1"/>
  <c r="AD194" i="5" a="1"/>
  <c r="AD194" i="5" s="1"/>
  <c r="AE194" i="5" a="1"/>
  <c r="AE194" i="5" s="1"/>
  <c r="AA195" i="5" a="1"/>
  <c r="AA195" i="5" s="1"/>
  <c r="AB195" i="5" a="1"/>
  <c r="AB195" i="5" s="1"/>
  <c r="AC195" i="5" a="1"/>
  <c r="AC195" i="5" s="1"/>
  <c r="AD195" i="5" a="1"/>
  <c r="AD195" i="5" s="1"/>
  <c r="AE195" i="5" a="1"/>
  <c r="AE195" i="5" s="1"/>
  <c r="AB13" i="5" a="1"/>
  <c r="AB13" i="5" s="1"/>
  <c r="AC13" i="5" a="1"/>
  <c r="AC13" i="5" s="1"/>
  <c r="AD13" i="5" a="1"/>
  <c r="AD13" i="5" s="1"/>
  <c r="AE13" i="5" a="1"/>
  <c r="AE13" i="5" s="1"/>
  <c r="AA13" i="5" a="1"/>
  <c r="AA13" i="5" s="1"/>
  <c r="Z14" i="5" a="1"/>
  <c r="Z14" i="5" s="1"/>
  <c r="Z15" i="5" a="1"/>
  <c r="Z15" i="5" s="1"/>
  <c r="Z16" i="5" a="1"/>
  <c r="Z16" i="5" s="1"/>
  <c r="Z17" i="5" a="1"/>
  <c r="Z17" i="5" s="1"/>
  <c r="Z18" i="5" a="1"/>
  <c r="Z18" i="5" s="1"/>
  <c r="Z19" i="5" a="1"/>
  <c r="Z19" i="5" s="1"/>
  <c r="Z20" i="5" a="1"/>
  <c r="Z20" i="5" s="1"/>
  <c r="Z21" i="5" a="1"/>
  <c r="Z21" i="5" s="1"/>
  <c r="Z22" i="5" a="1"/>
  <c r="Z22" i="5" s="1"/>
  <c r="Z23" i="5" a="1"/>
  <c r="Z23" i="5" s="1"/>
  <c r="Z24" i="5" a="1"/>
  <c r="Z24" i="5" s="1"/>
  <c r="Z25" i="5" a="1"/>
  <c r="Z25" i="5" s="1"/>
  <c r="Z26" i="5" a="1"/>
  <c r="Z26" i="5" s="1"/>
  <c r="Z27" i="5" a="1"/>
  <c r="Z27" i="5" s="1"/>
  <c r="Z28" i="5" a="1"/>
  <c r="Z28" i="5" s="1"/>
  <c r="Z29" i="5" a="1"/>
  <c r="Z29" i="5" s="1"/>
  <c r="Z30" i="5" a="1"/>
  <c r="Z30" i="5" s="1"/>
  <c r="Z31" i="5" a="1"/>
  <c r="Z31" i="5" s="1"/>
  <c r="Z32" i="5" a="1"/>
  <c r="Z32" i="5" s="1"/>
  <c r="Z33" i="5" a="1"/>
  <c r="Z33" i="5" s="1"/>
  <c r="Z34" i="5" a="1"/>
  <c r="Z34" i="5" s="1"/>
  <c r="Z35" i="5" a="1"/>
  <c r="Z35" i="5" s="1"/>
  <c r="Z37" i="5" a="1"/>
  <c r="Z37" i="5" s="1"/>
  <c r="Z38" i="5" a="1"/>
  <c r="Z38" i="5" s="1"/>
  <c r="Z39" i="5" a="1"/>
  <c r="Z39" i="5" s="1"/>
  <c r="Z40" i="5" a="1"/>
  <c r="Z40" i="5" s="1"/>
  <c r="Z41" i="5" a="1"/>
  <c r="Z41" i="5" s="1"/>
  <c r="Z42" i="5" a="1"/>
  <c r="Z42" i="5" s="1"/>
  <c r="Z43" i="5" a="1"/>
  <c r="Z43" i="5" s="1"/>
  <c r="Z44" i="5" a="1"/>
  <c r="Z44" i="5" s="1"/>
  <c r="Z45" i="5" a="1"/>
  <c r="Z45" i="5" s="1"/>
  <c r="Z46" i="5" a="1"/>
  <c r="Z46" i="5" s="1"/>
  <c r="Z47" i="5" a="1"/>
  <c r="Z47" i="5" s="1"/>
  <c r="Z48" i="5" a="1"/>
  <c r="Z48" i="5" s="1"/>
  <c r="Z49" i="5" a="1"/>
  <c r="Z49" i="5" s="1"/>
  <c r="Z50" i="5" a="1"/>
  <c r="Z50" i="5" s="1"/>
  <c r="Z51" i="5" a="1"/>
  <c r="Z51" i="5" s="1"/>
  <c r="Z52" i="5" a="1"/>
  <c r="Z52" i="5" s="1"/>
  <c r="Z53" i="5" a="1"/>
  <c r="Z53" i="5" s="1"/>
  <c r="Z54" i="5" a="1"/>
  <c r="Z54" i="5" s="1"/>
  <c r="Z55" i="5" a="1"/>
  <c r="Z55" i="5" s="1"/>
  <c r="Z56" i="5" a="1"/>
  <c r="Z56" i="5" s="1"/>
  <c r="Z57" i="5" a="1"/>
  <c r="Z57" i="5" s="1"/>
  <c r="Z58" i="5" a="1"/>
  <c r="Z58" i="5" s="1"/>
  <c r="Z59" i="5" a="1"/>
  <c r="Z59" i="5" s="1"/>
  <c r="Z60" i="5" a="1"/>
  <c r="Z60" i="5" s="1"/>
  <c r="Z61" i="5" a="1"/>
  <c r="Z61" i="5" s="1"/>
  <c r="Z62" i="5" a="1"/>
  <c r="Z62" i="5" s="1"/>
  <c r="Z63" i="5" a="1"/>
  <c r="Z63" i="5" s="1"/>
  <c r="Z64" i="5" a="1"/>
  <c r="Z64" i="5" s="1"/>
  <c r="Z65" i="5" a="1"/>
  <c r="Z65" i="5" s="1"/>
  <c r="Z66" i="5" a="1"/>
  <c r="Z66" i="5" s="1"/>
  <c r="Z67" i="5" a="1"/>
  <c r="Z67" i="5" s="1"/>
  <c r="Z68" i="5" a="1"/>
  <c r="Z68" i="5" s="1"/>
  <c r="Z69" i="5" a="1"/>
  <c r="Z69" i="5" s="1"/>
  <c r="Z70" i="5" a="1"/>
  <c r="Z70" i="5" s="1"/>
  <c r="Z71" i="5" a="1"/>
  <c r="Z71" i="5" s="1"/>
  <c r="Z72" i="5" a="1"/>
  <c r="Z72" i="5" s="1"/>
  <c r="Z73" i="5" a="1"/>
  <c r="Z73" i="5" s="1"/>
  <c r="Z74" i="5" a="1"/>
  <c r="Z74" i="5" s="1"/>
  <c r="Z75" i="5" a="1"/>
  <c r="Z75" i="5" s="1"/>
  <c r="Z76" i="5" a="1"/>
  <c r="Z76" i="5" s="1"/>
  <c r="Z77" i="5" a="1"/>
  <c r="Z77" i="5" s="1"/>
  <c r="Z78" i="5" a="1"/>
  <c r="Z78" i="5" s="1"/>
  <c r="Z79" i="5" a="1"/>
  <c r="Z79" i="5" s="1"/>
  <c r="Z80" i="5" a="1"/>
  <c r="Z80" i="5" s="1"/>
  <c r="Z81" i="5" a="1"/>
  <c r="Z81" i="5" s="1"/>
  <c r="Z82" i="5" a="1"/>
  <c r="Z82" i="5" s="1"/>
  <c r="Z83" i="5" a="1"/>
  <c r="Z83" i="5" s="1"/>
  <c r="Z84" i="5" a="1"/>
  <c r="Z84" i="5" s="1"/>
  <c r="Z85" i="5" a="1"/>
  <c r="Z85" i="5" s="1"/>
  <c r="Z86" i="5" a="1"/>
  <c r="Z86" i="5" s="1"/>
  <c r="Z87" i="5" a="1"/>
  <c r="Z87" i="5" s="1"/>
  <c r="Z88" i="5" a="1"/>
  <c r="Z88" i="5" s="1"/>
  <c r="Z89" i="5" a="1"/>
  <c r="Z89" i="5" s="1"/>
  <c r="Z90" i="5" a="1"/>
  <c r="Z90" i="5" s="1"/>
  <c r="Z91" i="5" a="1"/>
  <c r="Z91" i="5" s="1"/>
  <c r="Z92" i="5" a="1"/>
  <c r="Z92" i="5" s="1"/>
  <c r="Z93" i="5" a="1"/>
  <c r="Z93" i="5" s="1"/>
  <c r="Z94" i="5" a="1"/>
  <c r="Z94" i="5" s="1"/>
  <c r="Z95" i="5" a="1"/>
  <c r="Z95" i="5" s="1"/>
  <c r="Z96" i="5" a="1"/>
  <c r="Z96" i="5" s="1"/>
  <c r="Z97" i="5" a="1"/>
  <c r="Z97" i="5" s="1"/>
  <c r="Z98" i="5" a="1"/>
  <c r="Z98" i="5" s="1"/>
  <c r="Z99" i="5" a="1"/>
  <c r="Z99" i="5" s="1"/>
  <c r="Z100" i="5" a="1"/>
  <c r="Z100" i="5" s="1"/>
  <c r="Z101" i="5" a="1"/>
  <c r="Z101" i="5" s="1"/>
  <c r="Z102" i="5" a="1"/>
  <c r="Z102" i="5" s="1"/>
  <c r="Z103" i="5" a="1"/>
  <c r="Z103" i="5" s="1"/>
  <c r="Z104" i="5" a="1"/>
  <c r="Z104" i="5" s="1"/>
  <c r="Z105" i="5" a="1"/>
  <c r="Z105" i="5" s="1"/>
  <c r="Z106" i="5" a="1"/>
  <c r="Z106" i="5" s="1"/>
  <c r="Z107" i="5" a="1"/>
  <c r="Z107" i="5" s="1"/>
  <c r="Z108" i="5" a="1"/>
  <c r="Z108" i="5" s="1"/>
  <c r="Z109" i="5" a="1"/>
  <c r="Z109" i="5" s="1"/>
  <c r="Z110" i="5" a="1"/>
  <c r="Z110" i="5" s="1"/>
  <c r="Z111" i="5" a="1"/>
  <c r="Z111" i="5" s="1"/>
  <c r="Z112" i="5" a="1"/>
  <c r="Z112" i="5" s="1"/>
  <c r="Z113" i="5" a="1"/>
  <c r="Z113" i="5" s="1"/>
  <c r="Z114" i="5" a="1"/>
  <c r="Z114" i="5" s="1"/>
  <c r="Z115" i="5" a="1"/>
  <c r="Z115" i="5" s="1"/>
  <c r="Z116" i="5" a="1"/>
  <c r="Z116" i="5" s="1"/>
  <c r="Z117" i="5" a="1"/>
  <c r="Z117" i="5" s="1"/>
  <c r="Z118" i="5" a="1"/>
  <c r="Z118" i="5" s="1"/>
  <c r="Z119" i="5" a="1"/>
  <c r="Z119" i="5" s="1"/>
  <c r="Z120" i="5" a="1"/>
  <c r="Z120" i="5" s="1"/>
  <c r="Z121" i="5" a="1"/>
  <c r="Z121" i="5" s="1"/>
  <c r="Z122" i="5" a="1"/>
  <c r="Z122" i="5" s="1"/>
  <c r="Z123" i="5" a="1"/>
  <c r="Z123" i="5" s="1"/>
  <c r="Z124" i="5" a="1"/>
  <c r="Z124" i="5" s="1"/>
  <c r="Z125" i="5" a="1"/>
  <c r="Z125" i="5" s="1"/>
  <c r="Z126" i="5" a="1"/>
  <c r="Z126" i="5" s="1"/>
  <c r="Z127" i="5" a="1"/>
  <c r="Z127" i="5" s="1"/>
  <c r="Z128" i="5" a="1"/>
  <c r="Z128" i="5" s="1"/>
  <c r="Z129" i="5" a="1"/>
  <c r="Z129" i="5" s="1"/>
  <c r="Z130" i="5" a="1"/>
  <c r="Z130" i="5" s="1"/>
  <c r="Z131" i="5" a="1"/>
  <c r="Z131" i="5" s="1"/>
  <c r="Z132" i="5" a="1"/>
  <c r="Z132" i="5" s="1"/>
  <c r="Z133" i="5" a="1"/>
  <c r="Z133" i="5" s="1"/>
  <c r="Z134" i="5" a="1"/>
  <c r="Z134" i="5" s="1"/>
  <c r="Z135" i="5" a="1"/>
  <c r="Z135" i="5" s="1"/>
  <c r="Z136" i="5" a="1"/>
  <c r="Z136" i="5" s="1"/>
  <c r="Z137" i="5" a="1"/>
  <c r="Z137" i="5" s="1"/>
  <c r="Z138" i="5" a="1"/>
  <c r="Z138" i="5" s="1"/>
  <c r="Z139" i="5" a="1"/>
  <c r="Z139" i="5" s="1"/>
  <c r="Z140" i="5" a="1"/>
  <c r="Z140" i="5" s="1"/>
  <c r="Z141" i="5" a="1"/>
  <c r="Z141" i="5" s="1"/>
  <c r="Z142" i="5" a="1"/>
  <c r="Z142" i="5" s="1"/>
  <c r="Z143" i="5" a="1"/>
  <c r="Z143" i="5" s="1"/>
  <c r="Z144" i="5" a="1"/>
  <c r="Z144" i="5" s="1"/>
  <c r="Z145" i="5" a="1"/>
  <c r="Z145" i="5" s="1"/>
  <c r="Z146" i="5" a="1"/>
  <c r="Z146" i="5" s="1"/>
  <c r="Z147" i="5" a="1"/>
  <c r="Z147" i="5" s="1"/>
  <c r="Z148" i="5" a="1"/>
  <c r="Z148" i="5" s="1"/>
  <c r="Z149" i="5" a="1"/>
  <c r="Z149" i="5" s="1"/>
  <c r="Z150" i="5" a="1"/>
  <c r="Z150" i="5" s="1"/>
  <c r="Z151" i="5" a="1"/>
  <c r="Z151" i="5" s="1"/>
  <c r="Z152" i="5" a="1"/>
  <c r="Z152" i="5" s="1"/>
  <c r="Z153" i="5" a="1"/>
  <c r="Z153" i="5" s="1"/>
  <c r="Z154" i="5" a="1"/>
  <c r="Z154" i="5" s="1"/>
  <c r="Z155" i="5" a="1"/>
  <c r="Z155" i="5" s="1"/>
  <c r="Z156" i="5" a="1"/>
  <c r="Z156" i="5" s="1"/>
  <c r="Z157" i="5" a="1"/>
  <c r="Z157" i="5" s="1"/>
  <c r="Z158" i="5" a="1"/>
  <c r="Z158" i="5" s="1"/>
  <c r="Z159" i="5" a="1"/>
  <c r="Z159" i="5" s="1"/>
  <c r="Z160" i="5" a="1"/>
  <c r="Z160" i="5" s="1"/>
  <c r="Z161" i="5" a="1"/>
  <c r="Z161" i="5" s="1"/>
  <c r="Z162" i="5" a="1"/>
  <c r="Z162" i="5" s="1"/>
  <c r="Z163" i="5" a="1"/>
  <c r="Z163" i="5" s="1"/>
  <c r="Z164" i="5" a="1"/>
  <c r="Z164" i="5" s="1"/>
  <c r="Z165" i="5" a="1"/>
  <c r="Z165" i="5" s="1"/>
  <c r="Z166" i="5" a="1"/>
  <c r="Z166" i="5" s="1"/>
  <c r="Z167" i="5" a="1"/>
  <c r="Z167" i="5" s="1"/>
  <c r="Z168" i="5" a="1"/>
  <c r="Z168" i="5" s="1"/>
  <c r="Z169" i="5" a="1"/>
  <c r="Z169" i="5" s="1"/>
  <c r="Z170" i="5" a="1"/>
  <c r="Z170" i="5" s="1"/>
  <c r="Z171" i="5" a="1"/>
  <c r="Z171" i="5" s="1"/>
  <c r="Z172" i="5" a="1"/>
  <c r="Z172" i="5" s="1"/>
  <c r="Z173" i="5" a="1"/>
  <c r="Z173" i="5" s="1"/>
  <c r="Z174" i="5" a="1"/>
  <c r="Z174" i="5" s="1"/>
  <c r="Z175" i="5" a="1"/>
  <c r="Z175" i="5" s="1"/>
  <c r="Z176" i="5" a="1"/>
  <c r="Z176" i="5" s="1"/>
  <c r="Z177" i="5" a="1"/>
  <c r="Z177" i="5" s="1"/>
  <c r="Z178" i="5" a="1"/>
  <c r="Z178" i="5" s="1"/>
  <c r="Z179" i="5" a="1"/>
  <c r="Z179" i="5" s="1"/>
  <c r="Z180" i="5" a="1"/>
  <c r="Z180" i="5" s="1"/>
  <c r="Z181" i="5" a="1"/>
  <c r="Z181" i="5" s="1"/>
  <c r="Z182" i="5" a="1"/>
  <c r="Z182" i="5" s="1"/>
  <c r="Z183" i="5" a="1"/>
  <c r="Z183" i="5" s="1"/>
  <c r="Z184" i="5" a="1"/>
  <c r="Z184" i="5" s="1"/>
  <c r="Z185" i="5" a="1"/>
  <c r="Z185" i="5" s="1"/>
  <c r="Z186" i="5" a="1"/>
  <c r="Z186" i="5" s="1"/>
  <c r="Z187" i="5" a="1"/>
  <c r="Z187" i="5" s="1"/>
  <c r="Z188" i="5" a="1"/>
  <c r="Z188" i="5" s="1"/>
  <c r="Z189" i="5" a="1"/>
  <c r="Z189" i="5" s="1"/>
  <c r="Z190" i="5" a="1"/>
  <c r="Z190" i="5" s="1"/>
  <c r="Z191" i="5" a="1"/>
  <c r="Z191" i="5" s="1"/>
  <c r="Z192" i="5" a="1"/>
  <c r="Z192" i="5" s="1"/>
  <c r="Z193" i="5" a="1"/>
  <c r="Z193" i="5" s="1"/>
  <c r="Z194" i="5" a="1"/>
  <c r="Z194" i="5" s="1"/>
  <c r="Z195" i="5" a="1"/>
  <c r="Z195" i="5" s="1"/>
  <c r="R196" i="5" a="1"/>
  <c r="R196" i="5" s="1"/>
  <c r="S196" i="5" a="1"/>
  <c r="S196" i="5" s="1"/>
  <c r="T196" i="5" a="1"/>
  <c r="T196" i="5" s="1"/>
  <c r="U196" i="5" a="1"/>
  <c r="U196" i="5" s="1"/>
  <c r="V196" i="5" a="1"/>
  <c r="V196" i="5" s="1"/>
  <c r="W196" i="5" a="1"/>
  <c r="W196" i="5" s="1"/>
  <c r="J196" i="5" a="1"/>
  <c r="J196" i="5" s="1"/>
  <c r="K196" i="5" a="1"/>
  <c r="K196" i="5" s="1"/>
  <c r="L196" i="5" a="1"/>
  <c r="L196" i="5" s="1"/>
  <c r="M196" i="5" a="1"/>
  <c r="M196" i="5" s="1"/>
  <c r="N196" i="5" a="1"/>
  <c r="N196" i="5" s="1"/>
  <c r="O196" i="5" a="1"/>
  <c r="O196" i="5" s="1"/>
  <c r="W13" i="5" a="1"/>
  <c r="W13" i="5" s="1"/>
  <c r="W14" i="5" a="1"/>
  <c r="W14" i="5" s="1"/>
  <c r="W15" i="5" a="1"/>
  <c r="W15" i="5" s="1"/>
  <c r="W16" i="5" a="1"/>
  <c r="W16" i="5" s="1"/>
  <c r="W17" i="5" a="1"/>
  <c r="W17" i="5" s="1"/>
  <c r="W18" i="5" a="1"/>
  <c r="W18" i="5" s="1"/>
  <c r="W19" i="5" a="1"/>
  <c r="W19" i="5" s="1"/>
  <c r="W20" i="5" a="1"/>
  <c r="W20" i="5" s="1"/>
  <c r="W21" i="5" a="1"/>
  <c r="W21" i="5" s="1"/>
  <c r="W22" i="5" a="1"/>
  <c r="W22" i="5" s="1"/>
  <c r="W23" i="5" a="1"/>
  <c r="W23" i="5" s="1"/>
  <c r="W24" i="5" a="1"/>
  <c r="W24" i="5" s="1"/>
  <c r="W25" i="5" a="1"/>
  <c r="W25" i="5" s="1"/>
  <c r="W26" i="5" a="1"/>
  <c r="W26" i="5" s="1"/>
  <c r="W27" i="5" a="1"/>
  <c r="W27" i="5" s="1"/>
  <c r="W28" i="5" a="1"/>
  <c r="W28" i="5" s="1"/>
  <c r="W29" i="5" a="1"/>
  <c r="W29" i="5" s="1"/>
  <c r="W30" i="5" a="1"/>
  <c r="W30" i="5" s="1"/>
  <c r="W31" i="5" a="1"/>
  <c r="W31" i="5" s="1"/>
  <c r="W32" i="5" a="1"/>
  <c r="W32" i="5" s="1"/>
  <c r="W33" i="5" a="1"/>
  <c r="W33" i="5" s="1"/>
  <c r="W34" i="5" a="1"/>
  <c r="W34" i="5" s="1"/>
  <c r="W35" i="5" a="1"/>
  <c r="W35" i="5" s="1"/>
  <c r="W36" i="5" a="1"/>
  <c r="W36" i="5" s="1"/>
  <c r="W37" i="5" a="1"/>
  <c r="W37" i="5" s="1"/>
  <c r="W38" i="5" a="1"/>
  <c r="W38" i="5" s="1"/>
  <c r="W39" i="5" a="1"/>
  <c r="W39" i="5" s="1"/>
  <c r="W40" i="5" a="1"/>
  <c r="W40" i="5" s="1"/>
  <c r="W41" i="5" a="1"/>
  <c r="W41" i="5" s="1"/>
  <c r="W42" i="5" a="1"/>
  <c r="W42" i="5" s="1"/>
  <c r="W43" i="5" a="1"/>
  <c r="W43" i="5" s="1"/>
  <c r="W44" i="5" a="1"/>
  <c r="W44" i="5" s="1"/>
  <c r="W45" i="5" a="1"/>
  <c r="W45" i="5" s="1"/>
  <c r="W46" i="5" a="1"/>
  <c r="W46" i="5" s="1"/>
  <c r="W47" i="5" a="1"/>
  <c r="W47" i="5" s="1"/>
  <c r="W48" i="5" a="1"/>
  <c r="W48" i="5" s="1"/>
  <c r="W49" i="5" a="1"/>
  <c r="W49" i="5" s="1"/>
  <c r="W50" i="5" a="1"/>
  <c r="W50" i="5" s="1"/>
  <c r="W51" i="5" a="1"/>
  <c r="W51" i="5" s="1"/>
  <c r="W52" i="5" a="1"/>
  <c r="W52" i="5" s="1"/>
  <c r="W53" i="5" a="1"/>
  <c r="W53" i="5" s="1"/>
  <c r="W54" i="5" a="1"/>
  <c r="W54" i="5" s="1"/>
  <c r="W55" i="5" a="1"/>
  <c r="W55" i="5" s="1"/>
  <c r="W56" i="5" a="1"/>
  <c r="W56" i="5" s="1"/>
  <c r="W57" i="5" a="1"/>
  <c r="W57" i="5" s="1"/>
  <c r="W58" i="5" a="1"/>
  <c r="W58" i="5" s="1"/>
  <c r="W59" i="5" a="1"/>
  <c r="W59" i="5" s="1"/>
  <c r="W60" i="5" a="1"/>
  <c r="W60" i="5" s="1"/>
  <c r="W61" i="5" a="1"/>
  <c r="W61" i="5" s="1"/>
  <c r="W62" i="5" a="1"/>
  <c r="W62" i="5" s="1"/>
  <c r="W63" i="5" a="1"/>
  <c r="W63" i="5" s="1"/>
  <c r="W64" i="5" a="1"/>
  <c r="W64" i="5" s="1"/>
  <c r="W65" i="5" a="1"/>
  <c r="W65" i="5" s="1"/>
  <c r="W66" i="5" a="1"/>
  <c r="W66" i="5" s="1"/>
  <c r="W67" i="5" a="1"/>
  <c r="W67" i="5" s="1"/>
  <c r="W68" i="5" a="1"/>
  <c r="W68" i="5" s="1"/>
  <c r="W69" i="5" a="1"/>
  <c r="W69" i="5" s="1"/>
  <c r="W70" i="5" a="1"/>
  <c r="W70" i="5" s="1"/>
  <c r="W71" i="5" a="1"/>
  <c r="W71" i="5" s="1"/>
  <c r="W72" i="5" a="1"/>
  <c r="W72" i="5" s="1"/>
  <c r="W73" i="5" a="1"/>
  <c r="W73" i="5" s="1"/>
  <c r="W74" i="5" a="1"/>
  <c r="W74" i="5" s="1"/>
  <c r="W75" i="5" a="1"/>
  <c r="W75" i="5" s="1"/>
  <c r="W76" i="5" a="1"/>
  <c r="W76" i="5" s="1"/>
  <c r="W77" i="5" a="1"/>
  <c r="W77" i="5" s="1"/>
  <c r="W78" i="5" a="1"/>
  <c r="W78" i="5" s="1"/>
  <c r="W79" i="5" a="1"/>
  <c r="W79" i="5" s="1"/>
  <c r="W80" i="5" a="1"/>
  <c r="W80" i="5" s="1"/>
  <c r="W81" i="5" a="1"/>
  <c r="W81" i="5" s="1"/>
  <c r="W82" i="5" a="1"/>
  <c r="W82" i="5" s="1"/>
  <c r="W83" i="5" a="1"/>
  <c r="W83" i="5" s="1"/>
  <c r="W84" i="5" a="1"/>
  <c r="W84" i="5" s="1"/>
  <c r="W85" i="5" a="1"/>
  <c r="W85" i="5" s="1"/>
  <c r="W86" i="5" a="1"/>
  <c r="W86" i="5" s="1"/>
  <c r="W87" i="5" a="1"/>
  <c r="W87" i="5" s="1"/>
  <c r="W88" i="5" a="1"/>
  <c r="W88" i="5" s="1"/>
  <c r="W89" i="5" a="1"/>
  <c r="W89" i="5" s="1"/>
  <c r="W90" i="5" a="1"/>
  <c r="W90" i="5" s="1"/>
  <c r="W91" i="5" a="1"/>
  <c r="W91" i="5" s="1"/>
  <c r="W92" i="5" a="1"/>
  <c r="W92" i="5" s="1"/>
  <c r="W93" i="5" a="1"/>
  <c r="W93" i="5" s="1"/>
  <c r="W94" i="5" a="1"/>
  <c r="W94" i="5" s="1"/>
  <c r="W95" i="5" a="1"/>
  <c r="W95" i="5" s="1"/>
  <c r="W96" i="5" a="1"/>
  <c r="W96" i="5" s="1"/>
  <c r="W97" i="5" a="1"/>
  <c r="W97" i="5" s="1"/>
  <c r="W98" i="5" a="1"/>
  <c r="W98" i="5" s="1"/>
  <c r="W99" i="5" a="1"/>
  <c r="W99" i="5" s="1"/>
  <c r="W100" i="5" a="1"/>
  <c r="W100" i="5" s="1"/>
  <c r="W101" i="5" a="1"/>
  <c r="W101" i="5" s="1"/>
  <c r="W102" i="5" a="1"/>
  <c r="W102" i="5" s="1"/>
  <c r="W103" i="5" a="1"/>
  <c r="W103" i="5" s="1"/>
  <c r="W104" i="5" a="1"/>
  <c r="W104" i="5" s="1"/>
  <c r="W105" i="5" a="1"/>
  <c r="W105" i="5" s="1"/>
  <c r="W106" i="5" a="1"/>
  <c r="W106" i="5" s="1"/>
  <c r="W107" i="5" a="1"/>
  <c r="W107" i="5" s="1"/>
  <c r="W108" i="5" a="1"/>
  <c r="W108" i="5" s="1"/>
  <c r="W109" i="5" a="1"/>
  <c r="W109" i="5" s="1"/>
  <c r="W110" i="5" a="1"/>
  <c r="W110" i="5" s="1"/>
  <c r="W111" i="5" a="1"/>
  <c r="W111" i="5" s="1"/>
  <c r="W112" i="5" a="1"/>
  <c r="W112" i="5" s="1"/>
  <c r="W113" i="5" a="1"/>
  <c r="W113" i="5" s="1"/>
  <c r="W114" i="5" a="1"/>
  <c r="W114" i="5" s="1"/>
  <c r="W115" i="5" a="1"/>
  <c r="W115" i="5" s="1"/>
  <c r="W116" i="5" a="1"/>
  <c r="W116" i="5" s="1"/>
  <c r="W117" i="5" a="1"/>
  <c r="W117" i="5" s="1"/>
  <c r="W118" i="5" a="1"/>
  <c r="W118" i="5" s="1"/>
  <c r="W119" i="5" a="1"/>
  <c r="W119" i="5" s="1"/>
  <c r="W120" i="5" a="1"/>
  <c r="W120" i="5" s="1"/>
  <c r="W121" i="5" a="1"/>
  <c r="W121" i="5" s="1"/>
  <c r="W122" i="5" a="1"/>
  <c r="W122" i="5" s="1"/>
  <c r="W123" i="5" a="1"/>
  <c r="W123" i="5" s="1"/>
  <c r="W124" i="5" a="1"/>
  <c r="W124" i="5" s="1"/>
  <c r="W125" i="5" a="1"/>
  <c r="W125" i="5" s="1"/>
  <c r="W126" i="5" a="1"/>
  <c r="W126" i="5" s="1"/>
  <c r="W127" i="5" a="1"/>
  <c r="W127" i="5" s="1"/>
  <c r="W128" i="5" a="1"/>
  <c r="W128" i="5" s="1"/>
  <c r="W129" i="5" a="1"/>
  <c r="W129" i="5" s="1"/>
  <c r="W130" i="5" a="1"/>
  <c r="W130" i="5" s="1"/>
  <c r="W131" i="5" a="1"/>
  <c r="W131" i="5" s="1"/>
  <c r="W132" i="5" a="1"/>
  <c r="W132" i="5" s="1"/>
  <c r="W133" i="5" a="1"/>
  <c r="W133" i="5" s="1"/>
  <c r="W134" i="5" a="1"/>
  <c r="W134" i="5" s="1"/>
  <c r="W135" i="5" a="1"/>
  <c r="W135" i="5" s="1"/>
  <c r="W136" i="5" a="1"/>
  <c r="W136" i="5" s="1"/>
  <c r="W137" i="5" a="1"/>
  <c r="W137" i="5" s="1"/>
  <c r="W138" i="5" a="1"/>
  <c r="W138" i="5" s="1"/>
  <c r="W139" i="5" a="1"/>
  <c r="W139" i="5" s="1"/>
  <c r="W140" i="5" a="1"/>
  <c r="W140" i="5" s="1"/>
  <c r="W141" i="5" a="1"/>
  <c r="W141" i="5" s="1"/>
  <c r="W142" i="5" a="1"/>
  <c r="W142" i="5" s="1"/>
  <c r="W143" i="5" a="1"/>
  <c r="W143" i="5" s="1"/>
  <c r="W144" i="5" a="1"/>
  <c r="W144" i="5" s="1"/>
  <c r="W145" i="5" a="1"/>
  <c r="W145" i="5" s="1"/>
  <c r="W146" i="5" a="1"/>
  <c r="W146" i="5" s="1"/>
  <c r="W147" i="5" a="1"/>
  <c r="W147" i="5" s="1"/>
  <c r="W148" i="5" a="1"/>
  <c r="W148" i="5" s="1"/>
  <c r="W149" i="5" a="1"/>
  <c r="W149" i="5" s="1"/>
  <c r="W150" i="5" a="1"/>
  <c r="W150" i="5" s="1"/>
  <c r="W151" i="5" a="1"/>
  <c r="W151" i="5" s="1"/>
  <c r="W152" i="5" a="1"/>
  <c r="W152" i="5" s="1"/>
  <c r="W153" i="5" a="1"/>
  <c r="W153" i="5" s="1"/>
  <c r="W154" i="5" a="1"/>
  <c r="W154" i="5" s="1"/>
  <c r="W155" i="5" a="1"/>
  <c r="W155" i="5" s="1"/>
  <c r="W156" i="5" a="1"/>
  <c r="W156" i="5" s="1"/>
  <c r="W157" i="5" a="1"/>
  <c r="W157" i="5" s="1"/>
  <c r="W158" i="5" a="1"/>
  <c r="W158" i="5" s="1"/>
  <c r="W159" i="5" a="1"/>
  <c r="W159" i="5" s="1"/>
  <c r="W160" i="5" a="1"/>
  <c r="W160" i="5" s="1"/>
  <c r="W161" i="5" a="1"/>
  <c r="W161" i="5" s="1"/>
  <c r="W162" i="5" a="1"/>
  <c r="W162" i="5" s="1"/>
  <c r="W163" i="5" a="1"/>
  <c r="W163" i="5" s="1"/>
  <c r="W164" i="5" a="1"/>
  <c r="W164" i="5" s="1"/>
  <c r="W165" i="5" a="1"/>
  <c r="W165" i="5" s="1"/>
  <c r="W166" i="5" a="1"/>
  <c r="W166" i="5" s="1"/>
  <c r="W167" i="5" a="1"/>
  <c r="W167" i="5" s="1"/>
  <c r="W168" i="5" a="1"/>
  <c r="W168" i="5" s="1"/>
  <c r="W169" i="5" a="1"/>
  <c r="W169" i="5" s="1"/>
  <c r="W170" i="5" a="1"/>
  <c r="W170" i="5" s="1"/>
  <c r="W171" i="5" a="1"/>
  <c r="W171" i="5" s="1"/>
  <c r="W172" i="5" a="1"/>
  <c r="W172" i="5" s="1"/>
  <c r="W173" i="5" a="1"/>
  <c r="W173" i="5" s="1"/>
  <c r="W174" i="5" a="1"/>
  <c r="W174" i="5" s="1"/>
  <c r="W175" i="5" a="1"/>
  <c r="W175" i="5" s="1"/>
  <c r="W176" i="5" a="1"/>
  <c r="W176" i="5" s="1"/>
  <c r="W177" i="5" a="1"/>
  <c r="W177" i="5" s="1"/>
  <c r="W178" i="5" a="1"/>
  <c r="W178" i="5" s="1"/>
  <c r="W179" i="5" a="1"/>
  <c r="W179" i="5" s="1"/>
  <c r="W180" i="5" a="1"/>
  <c r="W180" i="5" s="1"/>
  <c r="W181" i="5" a="1"/>
  <c r="W181" i="5" s="1"/>
  <c r="W182" i="5" a="1"/>
  <c r="W182" i="5" s="1"/>
  <c r="W183" i="5" a="1"/>
  <c r="W183" i="5" s="1"/>
  <c r="W184" i="5" a="1"/>
  <c r="W184" i="5" s="1"/>
  <c r="W185" i="5" a="1"/>
  <c r="W185" i="5" s="1"/>
  <c r="W186" i="5" a="1"/>
  <c r="W186" i="5" s="1"/>
  <c r="W187" i="5" a="1"/>
  <c r="W187" i="5" s="1"/>
  <c r="W188" i="5" a="1"/>
  <c r="W188" i="5" s="1"/>
  <c r="W189" i="5" a="1"/>
  <c r="W189" i="5" s="1"/>
  <c r="W190" i="5" a="1"/>
  <c r="W190" i="5" s="1"/>
  <c r="W191" i="5" a="1"/>
  <c r="W191" i="5" s="1"/>
  <c r="W192" i="5" a="1"/>
  <c r="W192" i="5" s="1"/>
  <c r="W193" i="5" a="1"/>
  <c r="W193" i="5" s="1"/>
  <c r="W194" i="5" a="1"/>
  <c r="W194" i="5" s="1"/>
  <c r="W195" i="5" a="1"/>
  <c r="W195" i="5" s="1"/>
  <c r="V13" i="5" a="1"/>
  <c r="V13" i="5" s="1"/>
  <c r="V14" i="5" a="1"/>
  <c r="V14" i="5" s="1"/>
  <c r="V15" i="5" a="1"/>
  <c r="V15" i="5" s="1"/>
  <c r="V16" i="5" a="1"/>
  <c r="V16" i="5" s="1"/>
  <c r="V17" i="5" a="1"/>
  <c r="V17" i="5" s="1"/>
  <c r="V18" i="5" a="1"/>
  <c r="V18" i="5" s="1"/>
  <c r="V19" i="5" a="1"/>
  <c r="V19" i="5" s="1"/>
  <c r="V20" i="5" a="1"/>
  <c r="V20" i="5" s="1"/>
  <c r="V21" i="5" a="1"/>
  <c r="V21" i="5" s="1"/>
  <c r="V22" i="5" a="1"/>
  <c r="V22" i="5" s="1"/>
  <c r="V23" i="5" a="1"/>
  <c r="V23" i="5" s="1"/>
  <c r="V24" i="5" a="1"/>
  <c r="V24" i="5" s="1"/>
  <c r="V25" i="5" a="1"/>
  <c r="V25" i="5" s="1"/>
  <c r="V26" i="5" a="1"/>
  <c r="V26" i="5" s="1"/>
  <c r="V27" i="5" a="1"/>
  <c r="V27" i="5" s="1"/>
  <c r="V28" i="5" a="1"/>
  <c r="V28" i="5" s="1"/>
  <c r="V29" i="5" a="1"/>
  <c r="V29" i="5" s="1"/>
  <c r="V30" i="5" a="1"/>
  <c r="V30" i="5" s="1"/>
  <c r="V31" i="5" a="1"/>
  <c r="V31" i="5" s="1"/>
  <c r="V32" i="5" a="1"/>
  <c r="V32" i="5" s="1"/>
  <c r="V33" i="5" a="1"/>
  <c r="V33" i="5" s="1"/>
  <c r="V34" i="5" a="1"/>
  <c r="V34" i="5" s="1"/>
  <c r="V35" i="5" a="1"/>
  <c r="V35" i="5" s="1"/>
  <c r="V36" i="5" a="1"/>
  <c r="V36" i="5" s="1"/>
  <c r="V37" i="5" a="1"/>
  <c r="V37" i="5" s="1"/>
  <c r="V38" i="5" a="1"/>
  <c r="V38" i="5" s="1"/>
  <c r="V39" i="5" a="1"/>
  <c r="V39" i="5" s="1"/>
  <c r="V40" i="5" a="1"/>
  <c r="V40" i="5" s="1"/>
  <c r="V41" i="5" a="1"/>
  <c r="V41" i="5" s="1"/>
  <c r="V42" i="5" a="1"/>
  <c r="V42" i="5" s="1"/>
  <c r="V43" i="5" a="1"/>
  <c r="V43" i="5" s="1"/>
  <c r="V44" i="5" a="1"/>
  <c r="V44" i="5" s="1"/>
  <c r="V45" i="5" a="1"/>
  <c r="V45" i="5" s="1"/>
  <c r="V46" i="5" a="1"/>
  <c r="V46" i="5" s="1"/>
  <c r="V47" i="5" a="1"/>
  <c r="V47" i="5" s="1"/>
  <c r="V48" i="5" a="1"/>
  <c r="V48" i="5" s="1"/>
  <c r="V49" i="5" a="1"/>
  <c r="V49" i="5" s="1"/>
  <c r="V50" i="5" a="1"/>
  <c r="V50" i="5" s="1"/>
  <c r="V51" i="5" a="1"/>
  <c r="V51" i="5" s="1"/>
  <c r="V52" i="5" a="1"/>
  <c r="V52" i="5" s="1"/>
  <c r="V53" i="5" a="1"/>
  <c r="V53" i="5" s="1"/>
  <c r="V54" i="5" a="1"/>
  <c r="V54" i="5" s="1"/>
  <c r="V55" i="5" a="1"/>
  <c r="V55" i="5" s="1"/>
  <c r="V56" i="5" a="1"/>
  <c r="V56" i="5" s="1"/>
  <c r="V57" i="5" a="1"/>
  <c r="V57" i="5" s="1"/>
  <c r="V58" i="5" a="1"/>
  <c r="V58" i="5" s="1"/>
  <c r="V59" i="5" a="1"/>
  <c r="V59" i="5" s="1"/>
  <c r="V60" i="5" a="1"/>
  <c r="V60" i="5" s="1"/>
  <c r="V61" i="5" a="1"/>
  <c r="V61" i="5" s="1"/>
  <c r="V62" i="5" a="1"/>
  <c r="V62" i="5" s="1"/>
  <c r="V63" i="5" a="1"/>
  <c r="V63" i="5" s="1"/>
  <c r="V64" i="5" a="1"/>
  <c r="V64" i="5" s="1"/>
  <c r="V65" i="5" a="1"/>
  <c r="V65" i="5" s="1"/>
  <c r="V66" i="5" a="1"/>
  <c r="V66" i="5" s="1"/>
  <c r="V67" i="5" a="1"/>
  <c r="V67" i="5" s="1"/>
  <c r="V68" i="5" a="1"/>
  <c r="V68" i="5" s="1"/>
  <c r="V69" i="5" a="1"/>
  <c r="V69" i="5" s="1"/>
  <c r="V70" i="5" a="1"/>
  <c r="V70" i="5" s="1"/>
  <c r="V71" i="5" a="1"/>
  <c r="V71" i="5" s="1"/>
  <c r="V72" i="5" a="1"/>
  <c r="V72" i="5" s="1"/>
  <c r="V73" i="5" a="1"/>
  <c r="V73" i="5" s="1"/>
  <c r="V74" i="5" a="1"/>
  <c r="V74" i="5" s="1"/>
  <c r="V75" i="5" a="1"/>
  <c r="V75" i="5" s="1"/>
  <c r="V76" i="5" a="1"/>
  <c r="V76" i="5" s="1"/>
  <c r="V77" i="5" a="1"/>
  <c r="V77" i="5" s="1"/>
  <c r="V78" i="5" a="1"/>
  <c r="V78" i="5" s="1"/>
  <c r="V79" i="5" a="1"/>
  <c r="V79" i="5" s="1"/>
  <c r="V80" i="5" a="1"/>
  <c r="V80" i="5" s="1"/>
  <c r="V81" i="5" a="1"/>
  <c r="V81" i="5" s="1"/>
  <c r="V82" i="5" a="1"/>
  <c r="V82" i="5" s="1"/>
  <c r="V83" i="5" a="1"/>
  <c r="V83" i="5" s="1"/>
  <c r="V84" i="5" a="1"/>
  <c r="V84" i="5" s="1"/>
  <c r="V85" i="5" a="1"/>
  <c r="V85" i="5" s="1"/>
  <c r="V86" i="5" a="1"/>
  <c r="V86" i="5" s="1"/>
  <c r="V87" i="5" a="1"/>
  <c r="V87" i="5" s="1"/>
  <c r="V88" i="5" a="1"/>
  <c r="V88" i="5" s="1"/>
  <c r="V89" i="5" a="1"/>
  <c r="V89" i="5" s="1"/>
  <c r="V90" i="5" a="1"/>
  <c r="V90" i="5" s="1"/>
  <c r="V91" i="5" a="1"/>
  <c r="V91" i="5" s="1"/>
  <c r="V92" i="5" a="1"/>
  <c r="V92" i="5" s="1"/>
  <c r="V93" i="5" a="1"/>
  <c r="V93" i="5" s="1"/>
  <c r="V94" i="5" a="1"/>
  <c r="V94" i="5" s="1"/>
  <c r="V95" i="5" a="1"/>
  <c r="V95" i="5" s="1"/>
  <c r="V96" i="5" a="1"/>
  <c r="V96" i="5" s="1"/>
  <c r="V97" i="5" a="1"/>
  <c r="V97" i="5" s="1"/>
  <c r="V98" i="5" a="1"/>
  <c r="V98" i="5" s="1"/>
  <c r="V99" i="5" a="1"/>
  <c r="V99" i="5" s="1"/>
  <c r="V100" i="5" a="1"/>
  <c r="V100" i="5" s="1"/>
  <c r="V101" i="5" a="1"/>
  <c r="V101" i="5" s="1"/>
  <c r="V102" i="5" a="1"/>
  <c r="V102" i="5" s="1"/>
  <c r="V103" i="5" a="1"/>
  <c r="V103" i="5" s="1"/>
  <c r="V104" i="5" a="1"/>
  <c r="V104" i="5" s="1"/>
  <c r="V105" i="5" a="1"/>
  <c r="V105" i="5" s="1"/>
  <c r="V106" i="5" a="1"/>
  <c r="V106" i="5" s="1"/>
  <c r="V107" i="5" a="1"/>
  <c r="V107" i="5" s="1"/>
  <c r="V108" i="5" a="1"/>
  <c r="V108" i="5" s="1"/>
  <c r="V109" i="5" a="1"/>
  <c r="V109" i="5" s="1"/>
  <c r="V110" i="5" a="1"/>
  <c r="V110" i="5" s="1"/>
  <c r="V111" i="5" a="1"/>
  <c r="V111" i="5" s="1"/>
  <c r="V112" i="5" a="1"/>
  <c r="V112" i="5" s="1"/>
  <c r="V113" i="5" a="1"/>
  <c r="V113" i="5" s="1"/>
  <c r="V114" i="5" a="1"/>
  <c r="V114" i="5" s="1"/>
  <c r="V115" i="5" a="1"/>
  <c r="V115" i="5" s="1"/>
  <c r="V116" i="5" a="1"/>
  <c r="V116" i="5" s="1"/>
  <c r="V117" i="5" a="1"/>
  <c r="V117" i="5" s="1"/>
  <c r="V118" i="5" a="1"/>
  <c r="V118" i="5" s="1"/>
  <c r="V119" i="5" a="1"/>
  <c r="V119" i="5" s="1"/>
  <c r="V120" i="5" a="1"/>
  <c r="V120" i="5" s="1"/>
  <c r="V121" i="5" a="1"/>
  <c r="V121" i="5" s="1"/>
  <c r="V122" i="5" a="1"/>
  <c r="V122" i="5" s="1"/>
  <c r="V123" i="5" a="1"/>
  <c r="V123" i="5" s="1"/>
  <c r="V124" i="5" a="1"/>
  <c r="V124" i="5" s="1"/>
  <c r="V125" i="5" a="1"/>
  <c r="V125" i="5" s="1"/>
  <c r="V126" i="5" a="1"/>
  <c r="V126" i="5" s="1"/>
  <c r="V127" i="5" a="1"/>
  <c r="V127" i="5" s="1"/>
  <c r="V128" i="5" a="1"/>
  <c r="V128" i="5" s="1"/>
  <c r="V129" i="5" a="1"/>
  <c r="V129" i="5" s="1"/>
  <c r="V130" i="5" a="1"/>
  <c r="V130" i="5" s="1"/>
  <c r="V131" i="5" a="1"/>
  <c r="V131" i="5" s="1"/>
  <c r="V132" i="5" a="1"/>
  <c r="V132" i="5" s="1"/>
  <c r="V133" i="5" a="1"/>
  <c r="V133" i="5" s="1"/>
  <c r="V134" i="5" a="1"/>
  <c r="V134" i="5" s="1"/>
  <c r="V135" i="5" a="1"/>
  <c r="V135" i="5" s="1"/>
  <c r="V136" i="5" a="1"/>
  <c r="V136" i="5" s="1"/>
  <c r="V137" i="5" a="1"/>
  <c r="V137" i="5" s="1"/>
  <c r="V138" i="5" a="1"/>
  <c r="V138" i="5" s="1"/>
  <c r="V139" i="5" a="1"/>
  <c r="V139" i="5" s="1"/>
  <c r="V140" i="5" a="1"/>
  <c r="V140" i="5" s="1"/>
  <c r="V141" i="5" a="1"/>
  <c r="V141" i="5" s="1"/>
  <c r="V142" i="5" a="1"/>
  <c r="V142" i="5" s="1"/>
  <c r="V143" i="5" a="1"/>
  <c r="V143" i="5" s="1"/>
  <c r="V144" i="5" a="1"/>
  <c r="V144" i="5" s="1"/>
  <c r="V145" i="5" a="1"/>
  <c r="V145" i="5" s="1"/>
  <c r="V146" i="5" a="1"/>
  <c r="V146" i="5" s="1"/>
  <c r="V147" i="5" a="1"/>
  <c r="V147" i="5" s="1"/>
  <c r="V148" i="5" a="1"/>
  <c r="V148" i="5" s="1"/>
  <c r="V149" i="5" a="1"/>
  <c r="V149" i="5" s="1"/>
  <c r="V150" i="5" a="1"/>
  <c r="V150" i="5" s="1"/>
  <c r="V151" i="5" a="1"/>
  <c r="V151" i="5" s="1"/>
  <c r="V152" i="5" a="1"/>
  <c r="V152" i="5" s="1"/>
  <c r="V153" i="5" a="1"/>
  <c r="V153" i="5" s="1"/>
  <c r="V154" i="5" a="1"/>
  <c r="V154" i="5" s="1"/>
  <c r="V155" i="5" a="1"/>
  <c r="V155" i="5" s="1"/>
  <c r="V156" i="5" a="1"/>
  <c r="V156" i="5" s="1"/>
  <c r="V157" i="5" a="1"/>
  <c r="V157" i="5" s="1"/>
  <c r="V158" i="5" a="1"/>
  <c r="V158" i="5" s="1"/>
  <c r="V159" i="5" a="1"/>
  <c r="V159" i="5" s="1"/>
  <c r="V160" i="5" a="1"/>
  <c r="V160" i="5" s="1"/>
  <c r="V161" i="5" a="1"/>
  <c r="V161" i="5" s="1"/>
  <c r="V162" i="5" a="1"/>
  <c r="V162" i="5" s="1"/>
  <c r="V163" i="5" a="1"/>
  <c r="V163" i="5" s="1"/>
  <c r="V164" i="5" a="1"/>
  <c r="V164" i="5" s="1"/>
  <c r="V165" i="5" a="1"/>
  <c r="V165" i="5" s="1"/>
  <c r="V166" i="5" a="1"/>
  <c r="V166" i="5" s="1"/>
  <c r="V167" i="5" a="1"/>
  <c r="V167" i="5" s="1"/>
  <c r="V168" i="5" a="1"/>
  <c r="V168" i="5" s="1"/>
  <c r="V169" i="5" a="1"/>
  <c r="V169" i="5" s="1"/>
  <c r="V170" i="5" a="1"/>
  <c r="V170" i="5" s="1"/>
  <c r="V171" i="5" a="1"/>
  <c r="V171" i="5" s="1"/>
  <c r="V172" i="5" a="1"/>
  <c r="V172" i="5" s="1"/>
  <c r="V173" i="5" a="1"/>
  <c r="V173" i="5" s="1"/>
  <c r="V174" i="5" a="1"/>
  <c r="V174" i="5" s="1"/>
  <c r="V175" i="5" a="1"/>
  <c r="V175" i="5" s="1"/>
  <c r="V176" i="5" a="1"/>
  <c r="V176" i="5" s="1"/>
  <c r="V177" i="5" a="1"/>
  <c r="V177" i="5" s="1"/>
  <c r="V178" i="5" a="1"/>
  <c r="V178" i="5" s="1"/>
  <c r="V179" i="5" a="1"/>
  <c r="V179" i="5" s="1"/>
  <c r="V180" i="5" a="1"/>
  <c r="V180" i="5" s="1"/>
  <c r="V181" i="5" a="1"/>
  <c r="V181" i="5" s="1"/>
  <c r="V182" i="5" a="1"/>
  <c r="V182" i="5" s="1"/>
  <c r="V183" i="5" a="1"/>
  <c r="V183" i="5" s="1"/>
  <c r="V184" i="5" a="1"/>
  <c r="V184" i="5" s="1"/>
  <c r="V185" i="5" a="1"/>
  <c r="V185" i="5" s="1"/>
  <c r="V186" i="5" a="1"/>
  <c r="V186" i="5" s="1"/>
  <c r="V187" i="5" a="1"/>
  <c r="V187" i="5" s="1"/>
  <c r="V188" i="5" a="1"/>
  <c r="V188" i="5" s="1"/>
  <c r="V189" i="5" a="1"/>
  <c r="V189" i="5" s="1"/>
  <c r="V190" i="5" a="1"/>
  <c r="V190" i="5" s="1"/>
  <c r="V191" i="5" a="1"/>
  <c r="V191" i="5" s="1"/>
  <c r="V192" i="5" a="1"/>
  <c r="V192" i="5" s="1"/>
  <c r="V193" i="5" a="1"/>
  <c r="V193" i="5" s="1"/>
  <c r="V194" i="5" a="1"/>
  <c r="V194" i="5" s="1"/>
  <c r="V195" i="5" a="1"/>
  <c r="V195" i="5" s="1"/>
  <c r="U13" i="5" a="1"/>
  <c r="U13" i="5" s="1"/>
  <c r="U14" i="5" a="1"/>
  <c r="U14" i="5" s="1"/>
  <c r="U15" i="5" a="1"/>
  <c r="U15" i="5" s="1"/>
  <c r="U16" i="5" a="1"/>
  <c r="U16" i="5" s="1"/>
  <c r="U17" i="5" a="1"/>
  <c r="U17" i="5" s="1"/>
  <c r="U18" i="5" a="1"/>
  <c r="U18" i="5" s="1"/>
  <c r="U19" i="5" a="1"/>
  <c r="U19" i="5" s="1"/>
  <c r="U20" i="5" a="1"/>
  <c r="U20" i="5" s="1"/>
  <c r="U21" i="5" a="1"/>
  <c r="U21" i="5" s="1"/>
  <c r="U22" i="5" a="1"/>
  <c r="U22" i="5" s="1"/>
  <c r="U23" i="5" a="1"/>
  <c r="U23" i="5" s="1"/>
  <c r="U24" i="5" a="1"/>
  <c r="U24" i="5" s="1"/>
  <c r="U25" i="5" a="1"/>
  <c r="U25" i="5" s="1"/>
  <c r="U26" i="5" a="1"/>
  <c r="U26" i="5" s="1"/>
  <c r="U27" i="5" a="1"/>
  <c r="U27" i="5" s="1"/>
  <c r="U28" i="5" a="1"/>
  <c r="U28" i="5" s="1"/>
  <c r="U29" i="5" a="1"/>
  <c r="U29" i="5" s="1"/>
  <c r="U30" i="5" a="1"/>
  <c r="U30" i="5" s="1"/>
  <c r="U31" i="5" a="1"/>
  <c r="U31" i="5" s="1"/>
  <c r="U32" i="5" a="1"/>
  <c r="U32" i="5" s="1"/>
  <c r="U33" i="5" a="1"/>
  <c r="U33" i="5" s="1"/>
  <c r="U34" i="5" a="1"/>
  <c r="U34" i="5" s="1"/>
  <c r="U35" i="5" a="1"/>
  <c r="U35" i="5" s="1"/>
  <c r="U36" i="5" a="1"/>
  <c r="U36" i="5" s="1"/>
  <c r="U37" i="5" a="1"/>
  <c r="U37" i="5" s="1"/>
  <c r="U38" i="5" a="1"/>
  <c r="U38" i="5" s="1"/>
  <c r="U39" i="5" a="1"/>
  <c r="U39" i="5" s="1"/>
  <c r="U40" i="5" a="1"/>
  <c r="U40" i="5" s="1"/>
  <c r="U41" i="5" a="1"/>
  <c r="U41" i="5" s="1"/>
  <c r="U42" i="5" a="1"/>
  <c r="U42" i="5" s="1"/>
  <c r="U43" i="5" a="1"/>
  <c r="U43" i="5" s="1"/>
  <c r="U44" i="5" a="1"/>
  <c r="U44" i="5" s="1"/>
  <c r="U45" i="5" a="1"/>
  <c r="U45" i="5" s="1"/>
  <c r="U46" i="5" a="1"/>
  <c r="U46" i="5" s="1"/>
  <c r="U47" i="5" a="1"/>
  <c r="U47" i="5" s="1"/>
  <c r="U48" i="5" a="1"/>
  <c r="U48" i="5" s="1"/>
  <c r="U49" i="5" a="1"/>
  <c r="U49" i="5" s="1"/>
  <c r="U50" i="5" a="1"/>
  <c r="U50" i="5" s="1"/>
  <c r="U51" i="5" a="1"/>
  <c r="U51" i="5" s="1"/>
  <c r="U52" i="5" a="1"/>
  <c r="U52" i="5" s="1"/>
  <c r="U53" i="5" a="1"/>
  <c r="U53" i="5" s="1"/>
  <c r="U54" i="5" a="1"/>
  <c r="U54" i="5" s="1"/>
  <c r="U55" i="5" a="1"/>
  <c r="U55" i="5" s="1"/>
  <c r="U56" i="5" a="1"/>
  <c r="U56" i="5" s="1"/>
  <c r="U57" i="5" a="1"/>
  <c r="U57" i="5" s="1"/>
  <c r="U58" i="5" a="1"/>
  <c r="U58" i="5" s="1"/>
  <c r="U59" i="5" a="1"/>
  <c r="U59" i="5" s="1"/>
  <c r="U60" i="5" a="1"/>
  <c r="U60" i="5" s="1"/>
  <c r="U61" i="5" a="1"/>
  <c r="U61" i="5" s="1"/>
  <c r="U62" i="5" a="1"/>
  <c r="U62" i="5" s="1"/>
  <c r="U63" i="5" a="1"/>
  <c r="U63" i="5" s="1"/>
  <c r="U64" i="5" a="1"/>
  <c r="U64" i="5" s="1"/>
  <c r="U65" i="5" a="1"/>
  <c r="U65" i="5" s="1"/>
  <c r="U66" i="5" a="1"/>
  <c r="U66" i="5" s="1"/>
  <c r="U67" i="5" a="1"/>
  <c r="U67" i="5" s="1"/>
  <c r="U68" i="5" a="1"/>
  <c r="U68" i="5" s="1"/>
  <c r="U69" i="5" a="1"/>
  <c r="U69" i="5" s="1"/>
  <c r="U70" i="5" a="1"/>
  <c r="U70" i="5" s="1"/>
  <c r="U71" i="5" a="1"/>
  <c r="U71" i="5" s="1"/>
  <c r="U72" i="5" a="1"/>
  <c r="U72" i="5" s="1"/>
  <c r="U73" i="5" a="1"/>
  <c r="U73" i="5" s="1"/>
  <c r="U74" i="5" a="1"/>
  <c r="U74" i="5" s="1"/>
  <c r="U75" i="5" a="1"/>
  <c r="U75" i="5" s="1"/>
  <c r="U76" i="5" a="1"/>
  <c r="U76" i="5" s="1"/>
  <c r="U77" i="5" a="1"/>
  <c r="U77" i="5" s="1"/>
  <c r="U78" i="5" a="1"/>
  <c r="U78" i="5" s="1"/>
  <c r="U79" i="5" a="1"/>
  <c r="U79" i="5" s="1"/>
  <c r="U80" i="5" a="1"/>
  <c r="U80" i="5" s="1"/>
  <c r="U81" i="5" a="1"/>
  <c r="U81" i="5" s="1"/>
  <c r="U82" i="5" a="1"/>
  <c r="U82" i="5" s="1"/>
  <c r="U83" i="5" a="1"/>
  <c r="U83" i="5" s="1"/>
  <c r="U84" i="5" a="1"/>
  <c r="U84" i="5" s="1"/>
  <c r="U85" i="5" a="1"/>
  <c r="U85" i="5" s="1"/>
  <c r="U86" i="5" a="1"/>
  <c r="U86" i="5" s="1"/>
  <c r="U87" i="5" a="1"/>
  <c r="U87" i="5" s="1"/>
  <c r="U88" i="5" a="1"/>
  <c r="U88" i="5" s="1"/>
  <c r="U89" i="5" a="1"/>
  <c r="U89" i="5" s="1"/>
  <c r="U90" i="5" a="1"/>
  <c r="U90" i="5" s="1"/>
  <c r="U91" i="5" a="1"/>
  <c r="U91" i="5" s="1"/>
  <c r="U92" i="5" a="1"/>
  <c r="U92" i="5" s="1"/>
  <c r="U93" i="5" a="1"/>
  <c r="U93" i="5" s="1"/>
  <c r="U94" i="5" a="1"/>
  <c r="U94" i="5" s="1"/>
  <c r="U95" i="5" a="1"/>
  <c r="U95" i="5" s="1"/>
  <c r="U96" i="5" a="1"/>
  <c r="U96" i="5" s="1"/>
  <c r="U97" i="5" a="1"/>
  <c r="U97" i="5" s="1"/>
  <c r="U98" i="5" a="1"/>
  <c r="U98" i="5" s="1"/>
  <c r="U99" i="5" a="1"/>
  <c r="U99" i="5" s="1"/>
  <c r="U100" i="5" a="1"/>
  <c r="U100" i="5" s="1"/>
  <c r="U101" i="5" a="1"/>
  <c r="U101" i="5" s="1"/>
  <c r="U102" i="5" a="1"/>
  <c r="U102" i="5" s="1"/>
  <c r="U103" i="5" a="1"/>
  <c r="U103" i="5" s="1"/>
  <c r="U104" i="5" a="1"/>
  <c r="U104" i="5" s="1"/>
  <c r="U105" i="5" a="1"/>
  <c r="U105" i="5" s="1"/>
  <c r="U106" i="5" a="1"/>
  <c r="U106" i="5" s="1"/>
  <c r="U107" i="5" a="1"/>
  <c r="U107" i="5" s="1"/>
  <c r="U108" i="5" a="1"/>
  <c r="U108" i="5" s="1"/>
  <c r="U109" i="5" a="1"/>
  <c r="U109" i="5" s="1"/>
  <c r="U110" i="5" a="1"/>
  <c r="U110" i="5" s="1"/>
  <c r="U111" i="5" a="1"/>
  <c r="U111" i="5" s="1"/>
  <c r="U112" i="5" a="1"/>
  <c r="U112" i="5" s="1"/>
  <c r="U113" i="5" a="1"/>
  <c r="U113" i="5" s="1"/>
  <c r="U114" i="5" a="1"/>
  <c r="U114" i="5" s="1"/>
  <c r="U115" i="5" a="1"/>
  <c r="U115" i="5" s="1"/>
  <c r="U116" i="5" a="1"/>
  <c r="U116" i="5" s="1"/>
  <c r="U117" i="5" a="1"/>
  <c r="U117" i="5" s="1"/>
  <c r="U118" i="5" a="1"/>
  <c r="U118" i="5" s="1"/>
  <c r="U119" i="5" a="1"/>
  <c r="U119" i="5" s="1"/>
  <c r="U120" i="5" a="1"/>
  <c r="U120" i="5" s="1"/>
  <c r="U121" i="5" a="1"/>
  <c r="U121" i="5" s="1"/>
  <c r="U122" i="5" a="1"/>
  <c r="U122" i="5" s="1"/>
  <c r="U123" i="5" a="1"/>
  <c r="U123" i="5" s="1"/>
  <c r="U124" i="5" a="1"/>
  <c r="U124" i="5" s="1"/>
  <c r="U125" i="5" a="1"/>
  <c r="U125" i="5" s="1"/>
  <c r="U126" i="5" a="1"/>
  <c r="U126" i="5" s="1"/>
  <c r="U127" i="5" a="1"/>
  <c r="U127" i="5" s="1"/>
  <c r="U128" i="5" a="1"/>
  <c r="U128" i="5" s="1"/>
  <c r="U129" i="5" a="1"/>
  <c r="U129" i="5" s="1"/>
  <c r="U130" i="5" a="1"/>
  <c r="U130" i="5" s="1"/>
  <c r="U131" i="5" a="1"/>
  <c r="U131" i="5" s="1"/>
  <c r="U132" i="5" a="1"/>
  <c r="U132" i="5" s="1"/>
  <c r="U133" i="5" a="1"/>
  <c r="U133" i="5" s="1"/>
  <c r="U134" i="5" a="1"/>
  <c r="U134" i="5" s="1"/>
  <c r="U135" i="5" a="1"/>
  <c r="U135" i="5" s="1"/>
  <c r="U136" i="5" a="1"/>
  <c r="U136" i="5" s="1"/>
  <c r="U137" i="5" a="1"/>
  <c r="U137" i="5" s="1"/>
  <c r="U138" i="5" a="1"/>
  <c r="U138" i="5" s="1"/>
  <c r="U139" i="5" a="1"/>
  <c r="U139" i="5" s="1"/>
  <c r="U140" i="5" a="1"/>
  <c r="U140" i="5" s="1"/>
  <c r="U141" i="5" a="1"/>
  <c r="U141" i="5" s="1"/>
  <c r="U142" i="5" a="1"/>
  <c r="U142" i="5" s="1"/>
  <c r="U143" i="5" a="1"/>
  <c r="U143" i="5" s="1"/>
  <c r="U144" i="5" a="1"/>
  <c r="U144" i="5" s="1"/>
  <c r="U145" i="5" a="1"/>
  <c r="U145" i="5" s="1"/>
  <c r="U146" i="5" a="1"/>
  <c r="U146" i="5" s="1"/>
  <c r="U147" i="5" a="1"/>
  <c r="U147" i="5" s="1"/>
  <c r="U148" i="5" a="1"/>
  <c r="U148" i="5" s="1"/>
  <c r="U149" i="5" a="1"/>
  <c r="U149" i="5" s="1"/>
  <c r="U150" i="5" a="1"/>
  <c r="U150" i="5" s="1"/>
  <c r="U151" i="5" a="1"/>
  <c r="U151" i="5" s="1"/>
  <c r="U152" i="5" a="1"/>
  <c r="U152" i="5" s="1"/>
  <c r="U153" i="5" a="1"/>
  <c r="U153" i="5" s="1"/>
  <c r="U154" i="5" a="1"/>
  <c r="U154" i="5" s="1"/>
  <c r="U155" i="5" a="1"/>
  <c r="U155" i="5" s="1"/>
  <c r="U156" i="5" a="1"/>
  <c r="U156" i="5" s="1"/>
  <c r="U157" i="5" a="1"/>
  <c r="U157" i="5" s="1"/>
  <c r="U158" i="5" a="1"/>
  <c r="U158" i="5" s="1"/>
  <c r="U159" i="5" a="1"/>
  <c r="U159" i="5" s="1"/>
  <c r="U160" i="5" a="1"/>
  <c r="U160" i="5" s="1"/>
  <c r="U161" i="5" a="1"/>
  <c r="U161" i="5" s="1"/>
  <c r="U162" i="5" a="1"/>
  <c r="U162" i="5" s="1"/>
  <c r="U163" i="5" a="1"/>
  <c r="U163" i="5" s="1"/>
  <c r="U164" i="5" a="1"/>
  <c r="U164" i="5" s="1"/>
  <c r="U165" i="5" a="1"/>
  <c r="U165" i="5" s="1"/>
  <c r="U166" i="5" a="1"/>
  <c r="U166" i="5" s="1"/>
  <c r="U167" i="5" a="1"/>
  <c r="U167" i="5" s="1"/>
  <c r="U168" i="5" a="1"/>
  <c r="U168" i="5" s="1"/>
  <c r="I24" i="10" s="1"/>
  <c r="U169" i="5" a="1"/>
  <c r="U169" i="5" s="1"/>
  <c r="U170" i="5" a="1"/>
  <c r="U170" i="5" s="1"/>
  <c r="U171" i="5" a="1"/>
  <c r="U171" i="5" s="1"/>
  <c r="U172" i="5" a="1"/>
  <c r="U172" i="5" s="1"/>
  <c r="U173" i="5" a="1"/>
  <c r="U173" i="5" s="1"/>
  <c r="U174" i="5" a="1"/>
  <c r="U174" i="5" s="1"/>
  <c r="U175" i="5" a="1"/>
  <c r="U175" i="5" s="1"/>
  <c r="U176" i="5" a="1"/>
  <c r="U176" i="5" s="1"/>
  <c r="U177" i="5" a="1"/>
  <c r="U177" i="5" s="1"/>
  <c r="U178" i="5" a="1"/>
  <c r="U178" i="5" s="1"/>
  <c r="U179" i="5" a="1"/>
  <c r="U179" i="5" s="1"/>
  <c r="U180" i="5" a="1"/>
  <c r="U180" i="5" s="1"/>
  <c r="I25" i="10" s="1"/>
  <c r="U181" i="5" a="1"/>
  <c r="U181" i="5" s="1"/>
  <c r="U182" i="5" a="1"/>
  <c r="U182" i="5" s="1"/>
  <c r="U183" i="5" a="1"/>
  <c r="U183" i="5" s="1"/>
  <c r="U184" i="5" a="1"/>
  <c r="U184" i="5" s="1"/>
  <c r="U185" i="5" a="1"/>
  <c r="U185" i="5" s="1"/>
  <c r="U186" i="5" a="1"/>
  <c r="U186" i="5" s="1"/>
  <c r="U187" i="5" a="1"/>
  <c r="U187" i="5" s="1"/>
  <c r="U188" i="5" a="1"/>
  <c r="U188" i="5" s="1"/>
  <c r="U189" i="5" a="1"/>
  <c r="U189" i="5" s="1"/>
  <c r="U190" i="5" a="1"/>
  <c r="U190" i="5" s="1"/>
  <c r="U191" i="5" a="1"/>
  <c r="U191" i="5" s="1"/>
  <c r="U192" i="5" a="1"/>
  <c r="U192" i="5" s="1"/>
  <c r="I26" i="10" s="1"/>
  <c r="U193" i="5" a="1"/>
  <c r="U193" i="5" s="1"/>
  <c r="I27" i="10" s="1"/>
  <c r="U194" i="5" a="1"/>
  <c r="U194" i="5" s="1"/>
  <c r="I28" i="10" s="1"/>
  <c r="U195" i="5" a="1"/>
  <c r="U195" i="5" s="1"/>
  <c r="I29" i="10" s="1"/>
  <c r="T13" i="5" a="1"/>
  <c r="T13" i="5" s="1"/>
  <c r="T14" i="5" a="1"/>
  <c r="T14" i="5" s="1"/>
  <c r="T15" i="5" a="1"/>
  <c r="T15" i="5" s="1"/>
  <c r="T16" i="5" a="1"/>
  <c r="T16" i="5" s="1"/>
  <c r="T17" i="5" a="1"/>
  <c r="T17" i="5" s="1"/>
  <c r="T18" i="5" a="1"/>
  <c r="T18" i="5" s="1"/>
  <c r="T19" i="5" a="1"/>
  <c r="T19" i="5" s="1"/>
  <c r="T20" i="5" a="1"/>
  <c r="T20" i="5" s="1"/>
  <c r="T21" i="5" a="1"/>
  <c r="T21" i="5" s="1"/>
  <c r="T22" i="5" a="1"/>
  <c r="T22" i="5" s="1"/>
  <c r="T23" i="5" a="1"/>
  <c r="T23" i="5" s="1"/>
  <c r="T24" i="5" a="1"/>
  <c r="T24" i="5" s="1"/>
  <c r="T25" i="5" a="1"/>
  <c r="T25" i="5" s="1"/>
  <c r="T26" i="5" a="1"/>
  <c r="T26" i="5" s="1"/>
  <c r="T27" i="5" a="1"/>
  <c r="T27" i="5" s="1"/>
  <c r="T28" i="5" a="1"/>
  <c r="T28" i="5" s="1"/>
  <c r="T29" i="5" a="1"/>
  <c r="T29" i="5" s="1"/>
  <c r="T30" i="5" a="1"/>
  <c r="T30" i="5" s="1"/>
  <c r="T31" i="5" a="1"/>
  <c r="T31" i="5" s="1"/>
  <c r="T32" i="5" a="1"/>
  <c r="T32" i="5" s="1"/>
  <c r="T33" i="5" a="1"/>
  <c r="T33" i="5" s="1"/>
  <c r="T34" i="5" a="1"/>
  <c r="T34" i="5" s="1"/>
  <c r="T35" i="5" a="1"/>
  <c r="T35" i="5" s="1"/>
  <c r="T36" i="5" a="1"/>
  <c r="T36" i="5" s="1"/>
  <c r="T37" i="5" a="1"/>
  <c r="T37" i="5" s="1"/>
  <c r="T38" i="5" a="1"/>
  <c r="T38" i="5" s="1"/>
  <c r="T39" i="5" a="1"/>
  <c r="T39" i="5" s="1"/>
  <c r="T40" i="5" a="1"/>
  <c r="T40" i="5" s="1"/>
  <c r="T41" i="5" a="1"/>
  <c r="T41" i="5" s="1"/>
  <c r="T42" i="5" a="1"/>
  <c r="T42" i="5" s="1"/>
  <c r="T43" i="5" a="1"/>
  <c r="T43" i="5" s="1"/>
  <c r="T44" i="5" a="1"/>
  <c r="T44" i="5" s="1"/>
  <c r="T45" i="5" a="1"/>
  <c r="T45" i="5" s="1"/>
  <c r="T46" i="5" a="1"/>
  <c r="T46" i="5" s="1"/>
  <c r="T47" i="5" a="1"/>
  <c r="T47" i="5" s="1"/>
  <c r="T48" i="5" a="1"/>
  <c r="T48" i="5" s="1"/>
  <c r="T49" i="5" a="1"/>
  <c r="T49" i="5" s="1"/>
  <c r="T50" i="5" a="1"/>
  <c r="T50" i="5" s="1"/>
  <c r="T51" i="5" a="1"/>
  <c r="T51" i="5" s="1"/>
  <c r="T52" i="5" a="1"/>
  <c r="T52" i="5" s="1"/>
  <c r="T53" i="5" a="1"/>
  <c r="T53" i="5" s="1"/>
  <c r="T54" i="5" a="1"/>
  <c r="T54" i="5" s="1"/>
  <c r="T55" i="5" a="1"/>
  <c r="T55" i="5" s="1"/>
  <c r="T56" i="5" a="1"/>
  <c r="T56" i="5" s="1"/>
  <c r="T57" i="5" a="1"/>
  <c r="T57" i="5" s="1"/>
  <c r="T58" i="5" a="1"/>
  <c r="T58" i="5" s="1"/>
  <c r="T59" i="5" a="1"/>
  <c r="T59" i="5" s="1"/>
  <c r="T60" i="5" a="1"/>
  <c r="T60" i="5" s="1"/>
  <c r="T61" i="5" a="1"/>
  <c r="T61" i="5" s="1"/>
  <c r="T62" i="5" a="1"/>
  <c r="T62" i="5" s="1"/>
  <c r="T63" i="5" a="1"/>
  <c r="T63" i="5" s="1"/>
  <c r="T64" i="5" a="1"/>
  <c r="T64" i="5" s="1"/>
  <c r="T65" i="5" a="1"/>
  <c r="T65" i="5" s="1"/>
  <c r="T66" i="5" a="1"/>
  <c r="T66" i="5" s="1"/>
  <c r="T67" i="5" a="1"/>
  <c r="T67" i="5" s="1"/>
  <c r="T68" i="5" a="1"/>
  <c r="T68" i="5" s="1"/>
  <c r="T69" i="5" a="1"/>
  <c r="T69" i="5" s="1"/>
  <c r="T70" i="5" a="1"/>
  <c r="T70" i="5" s="1"/>
  <c r="T71" i="5" a="1"/>
  <c r="T71" i="5" s="1"/>
  <c r="T72" i="5" a="1"/>
  <c r="T72" i="5" s="1"/>
  <c r="T73" i="5" a="1"/>
  <c r="T73" i="5" s="1"/>
  <c r="T74" i="5" a="1"/>
  <c r="T74" i="5" s="1"/>
  <c r="T75" i="5" a="1"/>
  <c r="T75" i="5" s="1"/>
  <c r="T76" i="5" a="1"/>
  <c r="T76" i="5" s="1"/>
  <c r="T77" i="5" a="1"/>
  <c r="T77" i="5" s="1"/>
  <c r="T78" i="5" a="1"/>
  <c r="T78" i="5" s="1"/>
  <c r="T79" i="5" a="1"/>
  <c r="T79" i="5" s="1"/>
  <c r="T80" i="5" a="1"/>
  <c r="T80" i="5" s="1"/>
  <c r="T81" i="5" a="1"/>
  <c r="T81" i="5" s="1"/>
  <c r="T82" i="5" a="1"/>
  <c r="T82" i="5" s="1"/>
  <c r="T83" i="5" a="1"/>
  <c r="T83" i="5" s="1"/>
  <c r="T84" i="5" a="1"/>
  <c r="T84" i="5" s="1"/>
  <c r="T85" i="5" a="1"/>
  <c r="T85" i="5" s="1"/>
  <c r="T86" i="5" a="1"/>
  <c r="T86" i="5" s="1"/>
  <c r="T87" i="5" a="1"/>
  <c r="T87" i="5" s="1"/>
  <c r="T88" i="5" a="1"/>
  <c r="T88" i="5" s="1"/>
  <c r="T89" i="5" a="1"/>
  <c r="T89" i="5" s="1"/>
  <c r="T90" i="5" a="1"/>
  <c r="T90" i="5" s="1"/>
  <c r="T91" i="5" a="1"/>
  <c r="T91" i="5" s="1"/>
  <c r="T92" i="5" a="1"/>
  <c r="T92" i="5" s="1"/>
  <c r="T93" i="5" a="1"/>
  <c r="T93" i="5" s="1"/>
  <c r="T94" i="5" a="1"/>
  <c r="T94" i="5" s="1"/>
  <c r="T95" i="5" a="1"/>
  <c r="T95" i="5" s="1"/>
  <c r="T96" i="5" a="1"/>
  <c r="T96" i="5" s="1"/>
  <c r="T97" i="5" a="1"/>
  <c r="T97" i="5" s="1"/>
  <c r="T98" i="5" a="1"/>
  <c r="T98" i="5" s="1"/>
  <c r="T99" i="5" a="1"/>
  <c r="T99" i="5" s="1"/>
  <c r="T100" i="5" a="1"/>
  <c r="T100" i="5" s="1"/>
  <c r="T101" i="5" a="1"/>
  <c r="T101" i="5" s="1"/>
  <c r="T102" i="5" a="1"/>
  <c r="T102" i="5" s="1"/>
  <c r="T103" i="5" a="1"/>
  <c r="T103" i="5" s="1"/>
  <c r="T104" i="5" a="1"/>
  <c r="T104" i="5" s="1"/>
  <c r="T105" i="5" a="1"/>
  <c r="T105" i="5" s="1"/>
  <c r="T106" i="5" a="1"/>
  <c r="T106" i="5" s="1"/>
  <c r="T107" i="5" a="1"/>
  <c r="T107" i="5" s="1"/>
  <c r="T108" i="5" a="1"/>
  <c r="T108" i="5" s="1"/>
  <c r="T109" i="5" a="1"/>
  <c r="T109" i="5" s="1"/>
  <c r="T110" i="5" a="1"/>
  <c r="T110" i="5" s="1"/>
  <c r="T111" i="5" a="1"/>
  <c r="T111" i="5" s="1"/>
  <c r="T112" i="5" a="1"/>
  <c r="T112" i="5" s="1"/>
  <c r="T113" i="5" a="1"/>
  <c r="T113" i="5" s="1"/>
  <c r="T114" i="5" a="1"/>
  <c r="T114" i="5" s="1"/>
  <c r="T115" i="5" a="1"/>
  <c r="T115" i="5" s="1"/>
  <c r="T116" i="5" a="1"/>
  <c r="T116" i="5" s="1"/>
  <c r="T117" i="5" a="1"/>
  <c r="T117" i="5" s="1"/>
  <c r="T118" i="5" a="1"/>
  <c r="T118" i="5" s="1"/>
  <c r="T119" i="5" a="1"/>
  <c r="T119" i="5" s="1"/>
  <c r="T120" i="5" a="1"/>
  <c r="T120" i="5" s="1"/>
  <c r="T121" i="5" a="1"/>
  <c r="T121" i="5" s="1"/>
  <c r="T122" i="5" a="1"/>
  <c r="T122" i="5" s="1"/>
  <c r="T123" i="5" a="1"/>
  <c r="T123" i="5" s="1"/>
  <c r="T124" i="5" a="1"/>
  <c r="T124" i="5" s="1"/>
  <c r="T125" i="5" a="1"/>
  <c r="T125" i="5" s="1"/>
  <c r="T126" i="5" a="1"/>
  <c r="T126" i="5" s="1"/>
  <c r="T127" i="5" a="1"/>
  <c r="T127" i="5" s="1"/>
  <c r="T128" i="5" a="1"/>
  <c r="T128" i="5" s="1"/>
  <c r="T129" i="5" a="1"/>
  <c r="T129" i="5" s="1"/>
  <c r="T130" i="5" a="1"/>
  <c r="T130" i="5" s="1"/>
  <c r="T131" i="5" a="1"/>
  <c r="T131" i="5" s="1"/>
  <c r="T132" i="5" a="1"/>
  <c r="T132" i="5" s="1"/>
  <c r="T133" i="5" a="1"/>
  <c r="T133" i="5" s="1"/>
  <c r="T134" i="5" a="1"/>
  <c r="T134" i="5" s="1"/>
  <c r="T135" i="5" a="1"/>
  <c r="T135" i="5" s="1"/>
  <c r="T136" i="5" a="1"/>
  <c r="T136" i="5" s="1"/>
  <c r="T137" i="5" a="1"/>
  <c r="T137" i="5" s="1"/>
  <c r="T138" i="5" a="1"/>
  <c r="T138" i="5" s="1"/>
  <c r="T139" i="5" a="1"/>
  <c r="T139" i="5" s="1"/>
  <c r="T140" i="5" a="1"/>
  <c r="T140" i="5" s="1"/>
  <c r="T141" i="5" a="1"/>
  <c r="T141" i="5" s="1"/>
  <c r="T142" i="5" a="1"/>
  <c r="T142" i="5" s="1"/>
  <c r="T143" i="5" a="1"/>
  <c r="T143" i="5" s="1"/>
  <c r="T144" i="5" a="1"/>
  <c r="T144" i="5" s="1"/>
  <c r="T145" i="5" a="1"/>
  <c r="T145" i="5" s="1"/>
  <c r="T146" i="5" a="1"/>
  <c r="T146" i="5" s="1"/>
  <c r="T147" i="5" a="1"/>
  <c r="T147" i="5" s="1"/>
  <c r="T148" i="5" a="1"/>
  <c r="T148" i="5" s="1"/>
  <c r="T149" i="5" a="1"/>
  <c r="T149" i="5" s="1"/>
  <c r="T150" i="5" a="1"/>
  <c r="T150" i="5" s="1"/>
  <c r="T151" i="5" a="1"/>
  <c r="T151" i="5" s="1"/>
  <c r="T152" i="5" a="1"/>
  <c r="T152" i="5" s="1"/>
  <c r="T153" i="5" a="1"/>
  <c r="T153" i="5" s="1"/>
  <c r="T154" i="5" a="1"/>
  <c r="T154" i="5" s="1"/>
  <c r="T155" i="5" a="1"/>
  <c r="T155" i="5" s="1"/>
  <c r="T156" i="5" a="1"/>
  <c r="T156" i="5" s="1"/>
  <c r="T157" i="5" a="1"/>
  <c r="T157" i="5" s="1"/>
  <c r="T158" i="5" a="1"/>
  <c r="T158" i="5" s="1"/>
  <c r="T159" i="5" a="1"/>
  <c r="T159" i="5" s="1"/>
  <c r="T160" i="5" a="1"/>
  <c r="T160" i="5" s="1"/>
  <c r="T161" i="5" a="1"/>
  <c r="T161" i="5" s="1"/>
  <c r="T162" i="5" a="1"/>
  <c r="T162" i="5" s="1"/>
  <c r="T163" i="5" a="1"/>
  <c r="T163" i="5" s="1"/>
  <c r="T164" i="5" a="1"/>
  <c r="T164" i="5" s="1"/>
  <c r="T165" i="5" a="1"/>
  <c r="T165" i="5" s="1"/>
  <c r="T166" i="5" a="1"/>
  <c r="T166" i="5" s="1"/>
  <c r="T167" i="5" a="1"/>
  <c r="T167" i="5" s="1"/>
  <c r="T168" i="5" a="1"/>
  <c r="T168" i="5" s="1"/>
  <c r="T169" i="5" a="1"/>
  <c r="T169" i="5" s="1"/>
  <c r="T170" i="5" a="1"/>
  <c r="T170" i="5" s="1"/>
  <c r="T171" i="5" a="1"/>
  <c r="T171" i="5" s="1"/>
  <c r="T172" i="5" a="1"/>
  <c r="T172" i="5" s="1"/>
  <c r="T173" i="5" a="1"/>
  <c r="T173" i="5" s="1"/>
  <c r="T174" i="5" a="1"/>
  <c r="T174" i="5" s="1"/>
  <c r="T175" i="5" a="1"/>
  <c r="T175" i="5" s="1"/>
  <c r="T176" i="5" a="1"/>
  <c r="T176" i="5" s="1"/>
  <c r="T177" i="5" a="1"/>
  <c r="T177" i="5" s="1"/>
  <c r="T178" i="5" a="1"/>
  <c r="T178" i="5" s="1"/>
  <c r="T179" i="5" a="1"/>
  <c r="T179" i="5" s="1"/>
  <c r="T180" i="5" a="1"/>
  <c r="T180" i="5" s="1"/>
  <c r="T181" i="5" a="1"/>
  <c r="T181" i="5" s="1"/>
  <c r="T182" i="5" a="1"/>
  <c r="T182" i="5" s="1"/>
  <c r="T183" i="5" a="1"/>
  <c r="T183" i="5" s="1"/>
  <c r="T184" i="5" a="1"/>
  <c r="T184" i="5" s="1"/>
  <c r="T185" i="5" a="1"/>
  <c r="T185" i="5" s="1"/>
  <c r="T186" i="5" a="1"/>
  <c r="T186" i="5" s="1"/>
  <c r="T187" i="5" a="1"/>
  <c r="T187" i="5" s="1"/>
  <c r="T188" i="5" a="1"/>
  <c r="T188" i="5" s="1"/>
  <c r="T189" i="5" a="1"/>
  <c r="T189" i="5" s="1"/>
  <c r="T190" i="5" a="1"/>
  <c r="T190" i="5" s="1"/>
  <c r="T191" i="5" a="1"/>
  <c r="T191" i="5" s="1"/>
  <c r="T192" i="5" a="1"/>
  <c r="T192" i="5" s="1"/>
  <c r="T193" i="5" a="1"/>
  <c r="T193" i="5" s="1"/>
  <c r="T194" i="5" a="1"/>
  <c r="T194" i="5" s="1"/>
  <c r="T195" i="5" a="1"/>
  <c r="T195" i="5" s="1"/>
  <c r="S13" i="5" a="1"/>
  <c r="S13" i="5" s="1"/>
  <c r="S14" i="5" a="1"/>
  <c r="S14" i="5" s="1"/>
  <c r="S15" i="5" a="1"/>
  <c r="S15" i="5" s="1"/>
  <c r="S16" i="5" a="1"/>
  <c r="S16" i="5" s="1"/>
  <c r="S17" i="5" a="1"/>
  <c r="S17" i="5" s="1"/>
  <c r="S18" i="5" a="1"/>
  <c r="S18" i="5" s="1"/>
  <c r="S19" i="5" a="1"/>
  <c r="S19" i="5" s="1"/>
  <c r="S20" i="5" a="1"/>
  <c r="S20" i="5" s="1"/>
  <c r="S21" i="5" a="1"/>
  <c r="S21" i="5" s="1"/>
  <c r="S22" i="5" a="1"/>
  <c r="S22" i="5" s="1"/>
  <c r="S23" i="5" a="1"/>
  <c r="S23" i="5" s="1"/>
  <c r="S24" i="5" a="1"/>
  <c r="S24" i="5" s="1"/>
  <c r="S25" i="5" a="1"/>
  <c r="S25" i="5" s="1"/>
  <c r="S26" i="5" a="1"/>
  <c r="S26" i="5" s="1"/>
  <c r="S27" i="5" a="1"/>
  <c r="S27" i="5" s="1"/>
  <c r="S28" i="5" a="1"/>
  <c r="S28" i="5" s="1"/>
  <c r="S29" i="5" a="1"/>
  <c r="S29" i="5" s="1"/>
  <c r="S30" i="5" a="1"/>
  <c r="S30" i="5" s="1"/>
  <c r="S31" i="5" a="1"/>
  <c r="S31" i="5" s="1"/>
  <c r="S32" i="5" a="1"/>
  <c r="S32" i="5" s="1"/>
  <c r="S33" i="5" a="1"/>
  <c r="S33" i="5" s="1"/>
  <c r="S34" i="5" a="1"/>
  <c r="S34" i="5" s="1"/>
  <c r="S35" i="5" a="1"/>
  <c r="S35" i="5" s="1"/>
  <c r="S36" i="5" a="1"/>
  <c r="S36" i="5" s="1"/>
  <c r="S37" i="5" a="1"/>
  <c r="S37" i="5" s="1"/>
  <c r="S38" i="5" a="1"/>
  <c r="S38" i="5" s="1"/>
  <c r="S39" i="5" a="1"/>
  <c r="S39" i="5" s="1"/>
  <c r="S40" i="5" a="1"/>
  <c r="S40" i="5" s="1"/>
  <c r="S41" i="5" a="1"/>
  <c r="S41" i="5" s="1"/>
  <c r="S42" i="5" a="1"/>
  <c r="S42" i="5" s="1"/>
  <c r="S43" i="5" a="1"/>
  <c r="S43" i="5" s="1"/>
  <c r="S44" i="5" a="1"/>
  <c r="S44" i="5" s="1"/>
  <c r="S45" i="5" a="1"/>
  <c r="S45" i="5" s="1"/>
  <c r="S46" i="5" a="1"/>
  <c r="S46" i="5" s="1"/>
  <c r="S47" i="5" a="1"/>
  <c r="S47" i="5" s="1"/>
  <c r="S48" i="5" a="1"/>
  <c r="S48" i="5" s="1"/>
  <c r="S49" i="5" a="1"/>
  <c r="S49" i="5" s="1"/>
  <c r="S50" i="5" a="1"/>
  <c r="S50" i="5" s="1"/>
  <c r="S51" i="5" a="1"/>
  <c r="S51" i="5" s="1"/>
  <c r="S52" i="5" a="1"/>
  <c r="S52" i="5" s="1"/>
  <c r="S53" i="5" a="1"/>
  <c r="S53" i="5" s="1"/>
  <c r="S54" i="5" a="1"/>
  <c r="S54" i="5" s="1"/>
  <c r="S55" i="5" a="1"/>
  <c r="S55" i="5" s="1"/>
  <c r="S56" i="5" a="1"/>
  <c r="S56" i="5" s="1"/>
  <c r="S57" i="5" a="1"/>
  <c r="S57" i="5" s="1"/>
  <c r="S58" i="5" a="1"/>
  <c r="S58" i="5" s="1"/>
  <c r="S59" i="5" a="1"/>
  <c r="S59" i="5" s="1"/>
  <c r="S60" i="5" a="1"/>
  <c r="S60" i="5" s="1"/>
  <c r="S61" i="5" a="1"/>
  <c r="S61" i="5" s="1"/>
  <c r="S62" i="5" a="1"/>
  <c r="S62" i="5" s="1"/>
  <c r="S63" i="5" a="1"/>
  <c r="S63" i="5" s="1"/>
  <c r="S64" i="5" a="1"/>
  <c r="S64" i="5" s="1"/>
  <c r="S65" i="5" a="1"/>
  <c r="S65" i="5" s="1"/>
  <c r="S66" i="5" a="1"/>
  <c r="S66" i="5" s="1"/>
  <c r="S67" i="5" a="1"/>
  <c r="S67" i="5" s="1"/>
  <c r="S68" i="5" a="1"/>
  <c r="S68" i="5" s="1"/>
  <c r="S69" i="5" a="1"/>
  <c r="S69" i="5" s="1"/>
  <c r="S70" i="5" a="1"/>
  <c r="S70" i="5" s="1"/>
  <c r="S71" i="5" a="1"/>
  <c r="S71" i="5" s="1"/>
  <c r="S72" i="5" a="1"/>
  <c r="S72" i="5" s="1"/>
  <c r="S73" i="5" a="1"/>
  <c r="S73" i="5" s="1"/>
  <c r="S74" i="5" a="1"/>
  <c r="S74" i="5" s="1"/>
  <c r="S75" i="5" a="1"/>
  <c r="S75" i="5" s="1"/>
  <c r="S76" i="5" a="1"/>
  <c r="S76" i="5" s="1"/>
  <c r="S77" i="5" a="1"/>
  <c r="S77" i="5" s="1"/>
  <c r="S78" i="5" a="1"/>
  <c r="S78" i="5" s="1"/>
  <c r="S79" i="5" a="1"/>
  <c r="S79" i="5" s="1"/>
  <c r="S80" i="5" a="1"/>
  <c r="S80" i="5" s="1"/>
  <c r="S81" i="5" a="1"/>
  <c r="S81" i="5" s="1"/>
  <c r="S82" i="5" a="1"/>
  <c r="S82" i="5" s="1"/>
  <c r="S83" i="5" a="1"/>
  <c r="S83" i="5" s="1"/>
  <c r="S84" i="5" a="1"/>
  <c r="S84" i="5" s="1"/>
  <c r="S85" i="5" a="1"/>
  <c r="S85" i="5" s="1"/>
  <c r="S86" i="5" a="1"/>
  <c r="S86" i="5" s="1"/>
  <c r="S87" i="5" a="1"/>
  <c r="S87" i="5" s="1"/>
  <c r="S88" i="5" a="1"/>
  <c r="S88" i="5" s="1"/>
  <c r="S89" i="5" a="1"/>
  <c r="S89" i="5" s="1"/>
  <c r="S90" i="5" a="1"/>
  <c r="S90" i="5" s="1"/>
  <c r="S91" i="5" a="1"/>
  <c r="S91" i="5" s="1"/>
  <c r="S92" i="5" a="1"/>
  <c r="S92" i="5" s="1"/>
  <c r="S93" i="5" a="1"/>
  <c r="S93" i="5" s="1"/>
  <c r="S94" i="5" a="1"/>
  <c r="S94" i="5" s="1"/>
  <c r="S95" i="5" a="1"/>
  <c r="S95" i="5" s="1"/>
  <c r="S96" i="5" a="1"/>
  <c r="S96" i="5" s="1"/>
  <c r="S97" i="5" a="1"/>
  <c r="S97" i="5" s="1"/>
  <c r="S98" i="5" a="1"/>
  <c r="S98" i="5" s="1"/>
  <c r="S99" i="5" a="1"/>
  <c r="S99" i="5" s="1"/>
  <c r="S100" i="5" a="1"/>
  <c r="S100" i="5" s="1"/>
  <c r="S101" i="5" a="1"/>
  <c r="S101" i="5" s="1"/>
  <c r="S102" i="5" a="1"/>
  <c r="S102" i="5" s="1"/>
  <c r="S103" i="5" a="1"/>
  <c r="S103" i="5" s="1"/>
  <c r="S104" i="5" a="1"/>
  <c r="S104" i="5" s="1"/>
  <c r="S105" i="5" a="1"/>
  <c r="S105" i="5" s="1"/>
  <c r="S106" i="5" a="1"/>
  <c r="S106" i="5" s="1"/>
  <c r="S107" i="5" a="1"/>
  <c r="S107" i="5" s="1"/>
  <c r="S108" i="5" a="1"/>
  <c r="S108" i="5" s="1"/>
  <c r="S109" i="5" a="1"/>
  <c r="S109" i="5" s="1"/>
  <c r="S110" i="5" a="1"/>
  <c r="S110" i="5" s="1"/>
  <c r="S111" i="5" a="1"/>
  <c r="S111" i="5" s="1"/>
  <c r="S112" i="5" a="1"/>
  <c r="S112" i="5" s="1"/>
  <c r="S113" i="5" a="1"/>
  <c r="S113" i="5" s="1"/>
  <c r="S114" i="5" a="1"/>
  <c r="S114" i="5" s="1"/>
  <c r="S115" i="5" a="1"/>
  <c r="S115" i="5" s="1"/>
  <c r="S116" i="5" a="1"/>
  <c r="S116" i="5" s="1"/>
  <c r="S117" i="5" a="1"/>
  <c r="S117" i="5" s="1"/>
  <c r="S118" i="5" a="1"/>
  <c r="S118" i="5" s="1"/>
  <c r="S119" i="5" a="1"/>
  <c r="S119" i="5" s="1"/>
  <c r="S120" i="5" a="1"/>
  <c r="S120" i="5" s="1"/>
  <c r="S121" i="5" a="1"/>
  <c r="S121" i="5" s="1"/>
  <c r="S122" i="5" a="1"/>
  <c r="S122" i="5" s="1"/>
  <c r="S123" i="5" a="1"/>
  <c r="S123" i="5" s="1"/>
  <c r="S124" i="5" a="1"/>
  <c r="S124" i="5" s="1"/>
  <c r="S125" i="5" a="1"/>
  <c r="S125" i="5" s="1"/>
  <c r="S126" i="5" a="1"/>
  <c r="S126" i="5" s="1"/>
  <c r="S127" i="5" a="1"/>
  <c r="S127" i="5" s="1"/>
  <c r="S128" i="5" a="1"/>
  <c r="S128" i="5" s="1"/>
  <c r="S129" i="5" a="1"/>
  <c r="S129" i="5" s="1"/>
  <c r="S130" i="5" a="1"/>
  <c r="S130" i="5" s="1"/>
  <c r="S131" i="5" a="1"/>
  <c r="S131" i="5" s="1"/>
  <c r="S132" i="5" a="1"/>
  <c r="S132" i="5" s="1"/>
  <c r="S133" i="5" a="1"/>
  <c r="S133" i="5" s="1"/>
  <c r="S134" i="5" a="1"/>
  <c r="S134" i="5" s="1"/>
  <c r="S135" i="5" a="1"/>
  <c r="S135" i="5" s="1"/>
  <c r="S136" i="5" a="1"/>
  <c r="S136" i="5" s="1"/>
  <c r="S137" i="5" a="1"/>
  <c r="S137" i="5" s="1"/>
  <c r="S138" i="5" a="1"/>
  <c r="S138" i="5" s="1"/>
  <c r="S139" i="5" a="1"/>
  <c r="S139" i="5" s="1"/>
  <c r="S140" i="5" a="1"/>
  <c r="S140" i="5" s="1"/>
  <c r="S141" i="5" a="1"/>
  <c r="S141" i="5" s="1"/>
  <c r="S142" i="5" a="1"/>
  <c r="S142" i="5" s="1"/>
  <c r="S143" i="5" a="1"/>
  <c r="S143" i="5" s="1"/>
  <c r="S144" i="5" a="1"/>
  <c r="S144" i="5" s="1"/>
  <c r="S145" i="5" a="1"/>
  <c r="S145" i="5" s="1"/>
  <c r="S146" i="5" a="1"/>
  <c r="S146" i="5" s="1"/>
  <c r="S147" i="5" a="1"/>
  <c r="S147" i="5" s="1"/>
  <c r="S148" i="5" a="1"/>
  <c r="S148" i="5" s="1"/>
  <c r="S149" i="5" a="1"/>
  <c r="S149" i="5" s="1"/>
  <c r="S150" i="5" a="1"/>
  <c r="S150" i="5" s="1"/>
  <c r="S151" i="5" a="1"/>
  <c r="S151" i="5" s="1"/>
  <c r="S152" i="5" a="1"/>
  <c r="S152" i="5" s="1"/>
  <c r="S153" i="5" a="1"/>
  <c r="S153" i="5" s="1"/>
  <c r="S154" i="5" a="1"/>
  <c r="S154" i="5" s="1"/>
  <c r="S155" i="5" a="1"/>
  <c r="S155" i="5" s="1"/>
  <c r="S156" i="5" a="1"/>
  <c r="S156" i="5" s="1"/>
  <c r="S157" i="5" a="1"/>
  <c r="S157" i="5" s="1"/>
  <c r="S158" i="5" a="1"/>
  <c r="S158" i="5" s="1"/>
  <c r="S159" i="5" a="1"/>
  <c r="S159" i="5" s="1"/>
  <c r="S160" i="5" a="1"/>
  <c r="S160" i="5" s="1"/>
  <c r="S161" i="5" a="1"/>
  <c r="S161" i="5" s="1"/>
  <c r="S162" i="5" a="1"/>
  <c r="S162" i="5" s="1"/>
  <c r="S163" i="5" a="1"/>
  <c r="S163" i="5" s="1"/>
  <c r="S164" i="5" a="1"/>
  <c r="S164" i="5" s="1"/>
  <c r="S165" i="5" a="1"/>
  <c r="S165" i="5" s="1"/>
  <c r="S166" i="5" a="1"/>
  <c r="S166" i="5" s="1"/>
  <c r="S167" i="5" a="1"/>
  <c r="S167" i="5" s="1"/>
  <c r="S168" i="5" a="1"/>
  <c r="S168" i="5" s="1"/>
  <c r="S169" i="5" a="1"/>
  <c r="S169" i="5" s="1"/>
  <c r="S170" i="5" a="1"/>
  <c r="S170" i="5" s="1"/>
  <c r="S171" i="5" a="1"/>
  <c r="S171" i="5" s="1"/>
  <c r="S172" i="5" a="1"/>
  <c r="S172" i="5" s="1"/>
  <c r="S173" i="5" a="1"/>
  <c r="S173" i="5" s="1"/>
  <c r="S174" i="5" a="1"/>
  <c r="S174" i="5" s="1"/>
  <c r="S175" i="5" a="1"/>
  <c r="S175" i="5" s="1"/>
  <c r="S176" i="5" a="1"/>
  <c r="S176" i="5" s="1"/>
  <c r="S177" i="5" a="1"/>
  <c r="S177" i="5" s="1"/>
  <c r="S178" i="5" a="1"/>
  <c r="S178" i="5" s="1"/>
  <c r="S179" i="5" a="1"/>
  <c r="S179" i="5" s="1"/>
  <c r="S180" i="5" a="1"/>
  <c r="S180" i="5" s="1"/>
  <c r="S181" i="5" a="1"/>
  <c r="S181" i="5" s="1"/>
  <c r="S182" i="5" a="1"/>
  <c r="S182" i="5" s="1"/>
  <c r="S183" i="5" a="1"/>
  <c r="S183" i="5" s="1"/>
  <c r="S184" i="5" a="1"/>
  <c r="S184" i="5" s="1"/>
  <c r="S185" i="5" a="1"/>
  <c r="S185" i="5" s="1"/>
  <c r="S186" i="5" a="1"/>
  <c r="S186" i="5" s="1"/>
  <c r="S187" i="5" a="1"/>
  <c r="S187" i="5" s="1"/>
  <c r="S188" i="5" a="1"/>
  <c r="S188" i="5" s="1"/>
  <c r="S189" i="5" a="1"/>
  <c r="S189" i="5" s="1"/>
  <c r="S190" i="5" a="1"/>
  <c r="S190" i="5" s="1"/>
  <c r="S191" i="5" a="1"/>
  <c r="S191" i="5" s="1"/>
  <c r="S192" i="5" a="1"/>
  <c r="S192" i="5" s="1"/>
  <c r="S193" i="5" a="1"/>
  <c r="S193" i="5" s="1"/>
  <c r="S194" i="5" a="1"/>
  <c r="S194" i="5" s="1"/>
  <c r="S195" i="5" a="1"/>
  <c r="S195" i="5" s="1"/>
  <c r="R13" i="5" a="1"/>
  <c r="R13" i="5" s="1"/>
  <c r="R14" i="5" a="1"/>
  <c r="R14" i="5" s="1"/>
  <c r="R15" i="5" a="1"/>
  <c r="R15" i="5" s="1"/>
  <c r="R16" i="5" a="1"/>
  <c r="R16" i="5" s="1"/>
  <c r="R17" i="5" a="1"/>
  <c r="R17" i="5" s="1"/>
  <c r="R18" i="5" a="1"/>
  <c r="R18" i="5" s="1"/>
  <c r="R19" i="5" a="1"/>
  <c r="R19" i="5" s="1"/>
  <c r="R20" i="5" a="1"/>
  <c r="R20" i="5" s="1"/>
  <c r="R21" i="5" a="1"/>
  <c r="R21" i="5" s="1"/>
  <c r="R22" i="5" a="1"/>
  <c r="R22" i="5" s="1"/>
  <c r="R23" i="5" a="1"/>
  <c r="R23" i="5" s="1"/>
  <c r="R24" i="5" a="1"/>
  <c r="R24" i="5" s="1"/>
  <c r="R25" i="5" a="1"/>
  <c r="R25" i="5" s="1"/>
  <c r="R26" i="5" a="1"/>
  <c r="R26" i="5" s="1"/>
  <c r="R27" i="5" a="1"/>
  <c r="R27" i="5" s="1"/>
  <c r="R28" i="5" a="1"/>
  <c r="R28" i="5" s="1"/>
  <c r="R29" i="5" a="1"/>
  <c r="R29" i="5" s="1"/>
  <c r="R30" i="5" a="1"/>
  <c r="R30" i="5" s="1"/>
  <c r="R31" i="5" a="1"/>
  <c r="R31" i="5" s="1"/>
  <c r="R32" i="5" a="1"/>
  <c r="R32" i="5" s="1"/>
  <c r="R33" i="5" a="1"/>
  <c r="R33" i="5" s="1"/>
  <c r="R34" i="5" a="1"/>
  <c r="R34" i="5" s="1"/>
  <c r="R35" i="5" a="1"/>
  <c r="R35" i="5" s="1"/>
  <c r="R36" i="5" a="1"/>
  <c r="R36" i="5" s="1"/>
  <c r="R37" i="5" a="1"/>
  <c r="R37" i="5" s="1"/>
  <c r="R38" i="5" a="1"/>
  <c r="R38" i="5" s="1"/>
  <c r="R39" i="5" a="1"/>
  <c r="R39" i="5" s="1"/>
  <c r="R40" i="5" a="1"/>
  <c r="R40" i="5" s="1"/>
  <c r="R41" i="5" a="1"/>
  <c r="R41" i="5" s="1"/>
  <c r="R42" i="5" a="1"/>
  <c r="R42" i="5" s="1"/>
  <c r="R43" i="5" a="1"/>
  <c r="R43" i="5" s="1"/>
  <c r="R44" i="5" a="1"/>
  <c r="R44" i="5" s="1"/>
  <c r="R45" i="5" a="1"/>
  <c r="R45" i="5" s="1"/>
  <c r="R46" i="5" a="1"/>
  <c r="R46" i="5" s="1"/>
  <c r="R47" i="5" a="1"/>
  <c r="R47" i="5" s="1"/>
  <c r="R48" i="5" a="1"/>
  <c r="R48" i="5" s="1"/>
  <c r="R49" i="5" a="1"/>
  <c r="R49" i="5" s="1"/>
  <c r="R50" i="5" a="1"/>
  <c r="R50" i="5" s="1"/>
  <c r="R51" i="5" a="1"/>
  <c r="R51" i="5" s="1"/>
  <c r="R52" i="5" a="1"/>
  <c r="R52" i="5" s="1"/>
  <c r="R53" i="5" a="1"/>
  <c r="R53" i="5" s="1"/>
  <c r="R54" i="5" a="1"/>
  <c r="R54" i="5" s="1"/>
  <c r="R55" i="5" a="1"/>
  <c r="R55" i="5" s="1"/>
  <c r="R56" i="5" a="1"/>
  <c r="R56" i="5" s="1"/>
  <c r="R57" i="5" a="1"/>
  <c r="R57" i="5" s="1"/>
  <c r="R58" i="5" a="1"/>
  <c r="R58" i="5" s="1"/>
  <c r="R59" i="5" a="1"/>
  <c r="R59" i="5" s="1"/>
  <c r="R60" i="5" a="1"/>
  <c r="R60" i="5" s="1"/>
  <c r="R61" i="5" a="1"/>
  <c r="R61" i="5" s="1"/>
  <c r="R62" i="5" a="1"/>
  <c r="R62" i="5" s="1"/>
  <c r="R63" i="5" a="1"/>
  <c r="R63" i="5" s="1"/>
  <c r="R64" i="5" a="1"/>
  <c r="R64" i="5" s="1"/>
  <c r="R65" i="5" a="1"/>
  <c r="R65" i="5" s="1"/>
  <c r="R66" i="5" a="1"/>
  <c r="R66" i="5" s="1"/>
  <c r="R67" i="5" a="1"/>
  <c r="R67" i="5" s="1"/>
  <c r="R68" i="5" a="1"/>
  <c r="R68" i="5" s="1"/>
  <c r="R69" i="5" a="1"/>
  <c r="R69" i="5" s="1"/>
  <c r="R70" i="5" a="1"/>
  <c r="R70" i="5" s="1"/>
  <c r="R71" i="5" a="1"/>
  <c r="R71" i="5" s="1"/>
  <c r="R72" i="5" a="1"/>
  <c r="R72" i="5" s="1"/>
  <c r="R73" i="5" a="1"/>
  <c r="R73" i="5" s="1"/>
  <c r="R74" i="5" a="1"/>
  <c r="R74" i="5" s="1"/>
  <c r="R75" i="5" a="1"/>
  <c r="R75" i="5" s="1"/>
  <c r="R76" i="5" a="1"/>
  <c r="R76" i="5" s="1"/>
  <c r="R77" i="5" a="1"/>
  <c r="R77" i="5" s="1"/>
  <c r="R78" i="5" a="1"/>
  <c r="R78" i="5" s="1"/>
  <c r="R79" i="5" a="1"/>
  <c r="R79" i="5" s="1"/>
  <c r="R80" i="5" a="1"/>
  <c r="R80" i="5" s="1"/>
  <c r="R81" i="5" a="1"/>
  <c r="R81" i="5" s="1"/>
  <c r="R82" i="5" a="1"/>
  <c r="R82" i="5" s="1"/>
  <c r="R83" i="5" a="1"/>
  <c r="R83" i="5" s="1"/>
  <c r="R84" i="5" a="1"/>
  <c r="R84" i="5" s="1"/>
  <c r="R85" i="5" a="1"/>
  <c r="R85" i="5" s="1"/>
  <c r="R86" i="5" a="1"/>
  <c r="R86" i="5" s="1"/>
  <c r="R87" i="5" a="1"/>
  <c r="R87" i="5" s="1"/>
  <c r="R88" i="5" a="1"/>
  <c r="R88" i="5" s="1"/>
  <c r="R89" i="5" a="1"/>
  <c r="R89" i="5" s="1"/>
  <c r="R90" i="5" a="1"/>
  <c r="R90" i="5" s="1"/>
  <c r="R91" i="5" a="1"/>
  <c r="R91" i="5" s="1"/>
  <c r="R92" i="5" a="1"/>
  <c r="R92" i="5" s="1"/>
  <c r="R93" i="5" a="1"/>
  <c r="R93" i="5" s="1"/>
  <c r="R94" i="5" a="1"/>
  <c r="R94" i="5" s="1"/>
  <c r="R95" i="5" a="1"/>
  <c r="R95" i="5" s="1"/>
  <c r="R96" i="5" a="1"/>
  <c r="R96" i="5" s="1"/>
  <c r="R97" i="5" a="1"/>
  <c r="R97" i="5" s="1"/>
  <c r="R98" i="5" a="1"/>
  <c r="R98" i="5" s="1"/>
  <c r="R99" i="5" a="1"/>
  <c r="R99" i="5" s="1"/>
  <c r="R100" i="5" a="1"/>
  <c r="R100" i="5" s="1"/>
  <c r="R101" i="5" a="1"/>
  <c r="R101" i="5" s="1"/>
  <c r="R102" i="5" a="1"/>
  <c r="R102" i="5" s="1"/>
  <c r="R103" i="5" a="1"/>
  <c r="R103" i="5" s="1"/>
  <c r="R104" i="5" a="1"/>
  <c r="R104" i="5" s="1"/>
  <c r="R105" i="5" a="1"/>
  <c r="R105" i="5" s="1"/>
  <c r="R106" i="5" a="1"/>
  <c r="R106" i="5" s="1"/>
  <c r="R107" i="5" a="1"/>
  <c r="R107" i="5" s="1"/>
  <c r="R108" i="5" a="1"/>
  <c r="R108" i="5" s="1"/>
  <c r="R109" i="5" a="1"/>
  <c r="R109" i="5" s="1"/>
  <c r="R110" i="5" a="1"/>
  <c r="R110" i="5" s="1"/>
  <c r="R111" i="5" a="1"/>
  <c r="R111" i="5" s="1"/>
  <c r="R112" i="5" a="1"/>
  <c r="R112" i="5" s="1"/>
  <c r="R113" i="5" a="1"/>
  <c r="R113" i="5" s="1"/>
  <c r="R114" i="5" a="1"/>
  <c r="R114" i="5" s="1"/>
  <c r="R115" i="5" a="1"/>
  <c r="R115" i="5" s="1"/>
  <c r="R116" i="5" a="1"/>
  <c r="R116" i="5" s="1"/>
  <c r="R117" i="5" a="1"/>
  <c r="R117" i="5" s="1"/>
  <c r="R118" i="5" a="1"/>
  <c r="R118" i="5" s="1"/>
  <c r="R119" i="5" a="1"/>
  <c r="R119" i="5" s="1"/>
  <c r="R120" i="5" a="1"/>
  <c r="R120" i="5" s="1"/>
  <c r="R121" i="5" a="1"/>
  <c r="R121" i="5" s="1"/>
  <c r="R122" i="5" a="1"/>
  <c r="R122" i="5" s="1"/>
  <c r="R123" i="5" a="1"/>
  <c r="R123" i="5" s="1"/>
  <c r="R124" i="5" a="1"/>
  <c r="R124" i="5" s="1"/>
  <c r="R125" i="5" a="1"/>
  <c r="R125" i="5" s="1"/>
  <c r="R126" i="5" a="1"/>
  <c r="R126" i="5" s="1"/>
  <c r="R127" i="5" a="1"/>
  <c r="R127" i="5" s="1"/>
  <c r="R128" i="5" a="1"/>
  <c r="R128" i="5" s="1"/>
  <c r="R129" i="5" a="1"/>
  <c r="R129" i="5" s="1"/>
  <c r="R130" i="5" a="1"/>
  <c r="R130" i="5" s="1"/>
  <c r="R131" i="5" a="1"/>
  <c r="R131" i="5" s="1"/>
  <c r="R132" i="5" a="1"/>
  <c r="R132" i="5" s="1"/>
  <c r="R133" i="5" a="1"/>
  <c r="R133" i="5" s="1"/>
  <c r="R134" i="5" a="1"/>
  <c r="R134" i="5" s="1"/>
  <c r="R135" i="5" a="1"/>
  <c r="R135" i="5" s="1"/>
  <c r="R136" i="5" a="1"/>
  <c r="R136" i="5" s="1"/>
  <c r="R137" i="5" a="1"/>
  <c r="R137" i="5" s="1"/>
  <c r="R138" i="5" a="1"/>
  <c r="R138" i="5" s="1"/>
  <c r="R139" i="5" a="1"/>
  <c r="R139" i="5" s="1"/>
  <c r="R140" i="5" a="1"/>
  <c r="R140" i="5" s="1"/>
  <c r="R141" i="5" a="1"/>
  <c r="R141" i="5" s="1"/>
  <c r="R142" i="5" a="1"/>
  <c r="R142" i="5" s="1"/>
  <c r="R143" i="5" a="1"/>
  <c r="R143" i="5" s="1"/>
  <c r="R144" i="5" a="1"/>
  <c r="R144" i="5" s="1"/>
  <c r="R145" i="5" a="1"/>
  <c r="R145" i="5" s="1"/>
  <c r="R146" i="5" a="1"/>
  <c r="R146" i="5" s="1"/>
  <c r="R147" i="5" a="1"/>
  <c r="R147" i="5" s="1"/>
  <c r="R148" i="5" a="1"/>
  <c r="R148" i="5" s="1"/>
  <c r="R149" i="5" a="1"/>
  <c r="R149" i="5" s="1"/>
  <c r="R150" i="5" a="1"/>
  <c r="R150" i="5" s="1"/>
  <c r="R151" i="5" a="1"/>
  <c r="R151" i="5" s="1"/>
  <c r="R152" i="5" a="1"/>
  <c r="R152" i="5" s="1"/>
  <c r="R153" i="5" a="1"/>
  <c r="R153" i="5" s="1"/>
  <c r="R154" i="5" a="1"/>
  <c r="R154" i="5" s="1"/>
  <c r="R155" i="5" a="1"/>
  <c r="R155" i="5" s="1"/>
  <c r="R156" i="5" a="1"/>
  <c r="R156" i="5" s="1"/>
  <c r="R157" i="5" a="1"/>
  <c r="R157" i="5" s="1"/>
  <c r="R158" i="5" a="1"/>
  <c r="R158" i="5" s="1"/>
  <c r="R159" i="5" a="1"/>
  <c r="R159" i="5" s="1"/>
  <c r="R160" i="5" a="1"/>
  <c r="R160" i="5" s="1"/>
  <c r="R161" i="5" a="1"/>
  <c r="R161" i="5" s="1"/>
  <c r="R162" i="5" a="1"/>
  <c r="R162" i="5" s="1"/>
  <c r="R163" i="5" a="1"/>
  <c r="R163" i="5" s="1"/>
  <c r="R164" i="5" a="1"/>
  <c r="R164" i="5" s="1"/>
  <c r="R165" i="5" a="1"/>
  <c r="R165" i="5" s="1"/>
  <c r="R166" i="5" a="1"/>
  <c r="R166" i="5" s="1"/>
  <c r="R167" i="5" a="1"/>
  <c r="R167" i="5" s="1"/>
  <c r="R168" i="5" a="1"/>
  <c r="R168" i="5" s="1"/>
  <c r="I11" i="10" s="1"/>
  <c r="R169" i="5" a="1"/>
  <c r="R169" i="5" s="1"/>
  <c r="R170" i="5" a="1"/>
  <c r="R170" i="5" s="1"/>
  <c r="R171" i="5" a="1"/>
  <c r="R171" i="5" s="1"/>
  <c r="R172" i="5" a="1"/>
  <c r="R172" i="5" s="1"/>
  <c r="R173" i="5" a="1"/>
  <c r="R173" i="5" s="1"/>
  <c r="R174" i="5" a="1"/>
  <c r="R174" i="5" s="1"/>
  <c r="R175" i="5" a="1"/>
  <c r="R175" i="5" s="1"/>
  <c r="R176" i="5" a="1"/>
  <c r="R176" i="5" s="1"/>
  <c r="R177" i="5" a="1"/>
  <c r="R177" i="5" s="1"/>
  <c r="R178" i="5" a="1"/>
  <c r="R178" i="5" s="1"/>
  <c r="R179" i="5" a="1"/>
  <c r="R179" i="5" s="1"/>
  <c r="R180" i="5" a="1"/>
  <c r="R180" i="5" s="1"/>
  <c r="I12" i="10" s="1"/>
  <c r="R181" i="5" a="1"/>
  <c r="R181" i="5" s="1"/>
  <c r="R182" i="5" a="1"/>
  <c r="R182" i="5" s="1"/>
  <c r="R183" i="5" a="1"/>
  <c r="R183" i="5" s="1"/>
  <c r="R184" i="5" a="1"/>
  <c r="R184" i="5" s="1"/>
  <c r="R185" i="5" a="1"/>
  <c r="R185" i="5" s="1"/>
  <c r="R186" i="5" a="1"/>
  <c r="R186" i="5" s="1"/>
  <c r="R187" i="5" a="1"/>
  <c r="R187" i="5" s="1"/>
  <c r="R188" i="5" a="1"/>
  <c r="R188" i="5" s="1"/>
  <c r="R189" i="5" a="1"/>
  <c r="R189" i="5" s="1"/>
  <c r="R190" i="5" a="1"/>
  <c r="R190" i="5" s="1"/>
  <c r="R191" i="5" a="1"/>
  <c r="R191" i="5" s="1"/>
  <c r="R192" i="5" a="1"/>
  <c r="R192" i="5" s="1"/>
  <c r="I13" i="10" s="1"/>
  <c r="R193" i="5" a="1"/>
  <c r="R193" i="5" s="1"/>
  <c r="I14" i="10" s="1"/>
  <c r="R194" i="5" a="1"/>
  <c r="R194" i="5" s="1"/>
  <c r="I15" i="10" s="1"/>
  <c r="R195" i="5" a="1"/>
  <c r="R195" i="5" s="1"/>
  <c r="I16" i="10" s="1"/>
  <c r="K14" i="5" a="1"/>
  <c r="K14" i="5" s="1"/>
  <c r="L14" i="5" a="1"/>
  <c r="L14" i="5" s="1"/>
  <c r="M14" i="5" a="1"/>
  <c r="M14" i="5" s="1"/>
  <c r="N14" i="5" a="1"/>
  <c r="N14" i="5" s="1"/>
  <c r="O14" i="5" a="1"/>
  <c r="O14" i="5" s="1"/>
  <c r="K15" i="5" a="1"/>
  <c r="K15" i="5" s="1"/>
  <c r="L15" i="5" a="1"/>
  <c r="L15" i="5" s="1"/>
  <c r="M15" i="5" a="1"/>
  <c r="M15" i="5" s="1"/>
  <c r="N15" i="5" a="1"/>
  <c r="N15" i="5" s="1"/>
  <c r="O15" i="5" a="1"/>
  <c r="O15" i="5" s="1"/>
  <c r="K16" i="5" a="1"/>
  <c r="K16" i="5" s="1"/>
  <c r="L16" i="5" a="1"/>
  <c r="L16" i="5" s="1"/>
  <c r="M16" i="5" a="1"/>
  <c r="M16" i="5" s="1"/>
  <c r="N16" i="5" a="1"/>
  <c r="N16" i="5" s="1"/>
  <c r="O16" i="5" a="1"/>
  <c r="O16" i="5" s="1"/>
  <c r="K17" i="5" a="1"/>
  <c r="K17" i="5" s="1"/>
  <c r="L17" i="5" a="1"/>
  <c r="L17" i="5" s="1"/>
  <c r="M17" i="5" a="1"/>
  <c r="M17" i="5" s="1"/>
  <c r="N17" i="5" a="1"/>
  <c r="N17" i="5" s="1"/>
  <c r="O17" i="5" a="1"/>
  <c r="O17" i="5" s="1"/>
  <c r="K18" i="5" a="1"/>
  <c r="K18" i="5" s="1"/>
  <c r="L18" i="5" a="1"/>
  <c r="L18" i="5" s="1"/>
  <c r="M18" i="5" a="1"/>
  <c r="M18" i="5" s="1"/>
  <c r="N18" i="5" a="1"/>
  <c r="N18" i="5" s="1"/>
  <c r="O18" i="5" a="1"/>
  <c r="O18" i="5" s="1"/>
  <c r="K19" i="5" a="1"/>
  <c r="K19" i="5" s="1"/>
  <c r="L19" i="5" a="1"/>
  <c r="L19" i="5" s="1"/>
  <c r="M19" i="5" a="1"/>
  <c r="M19" i="5" s="1"/>
  <c r="N19" i="5" a="1"/>
  <c r="N19" i="5" s="1"/>
  <c r="O19" i="5" a="1"/>
  <c r="O19" i="5" s="1"/>
  <c r="K20" i="5" a="1"/>
  <c r="K20" i="5" s="1"/>
  <c r="L20" i="5" a="1"/>
  <c r="L20" i="5" s="1"/>
  <c r="M20" i="5" a="1"/>
  <c r="M20" i="5" s="1"/>
  <c r="N20" i="5" a="1"/>
  <c r="N20" i="5" s="1"/>
  <c r="O20" i="5" a="1"/>
  <c r="O20" i="5" s="1"/>
  <c r="K21" i="5" a="1"/>
  <c r="K21" i="5" s="1"/>
  <c r="L21" i="5" a="1"/>
  <c r="L21" i="5" s="1"/>
  <c r="M21" i="5" a="1"/>
  <c r="M21" i="5" s="1"/>
  <c r="N21" i="5" a="1"/>
  <c r="N21" i="5" s="1"/>
  <c r="O21" i="5" a="1"/>
  <c r="O21" i="5" s="1"/>
  <c r="K22" i="5" a="1"/>
  <c r="K22" i="5" s="1"/>
  <c r="L22" i="5" a="1"/>
  <c r="L22" i="5" s="1"/>
  <c r="M22" i="5" a="1"/>
  <c r="M22" i="5" s="1"/>
  <c r="N22" i="5" a="1"/>
  <c r="N22" i="5" s="1"/>
  <c r="O22" i="5" a="1"/>
  <c r="O22" i="5" s="1"/>
  <c r="K23" i="5" a="1"/>
  <c r="K23" i="5" s="1"/>
  <c r="L23" i="5" a="1"/>
  <c r="L23" i="5" s="1"/>
  <c r="M23" i="5" a="1"/>
  <c r="M23" i="5" s="1"/>
  <c r="N23" i="5" a="1"/>
  <c r="N23" i="5" s="1"/>
  <c r="O23" i="5" a="1"/>
  <c r="O23" i="5" s="1"/>
  <c r="K24" i="5" a="1"/>
  <c r="K24" i="5" s="1"/>
  <c r="L24" i="5" a="1"/>
  <c r="L24" i="5" s="1"/>
  <c r="M24" i="5" a="1"/>
  <c r="M24" i="5" s="1"/>
  <c r="N24" i="5" a="1"/>
  <c r="N24" i="5" s="1"/>
  <c r="O24" i="5" a="1"/>
  <c r="O24" i="5" s="1"/>
  <c r="K25" i="5" a="1"/>
  <c r="K25" i="5" s="1"/>
  <c r="L25" i="5" a="1"/>
  <c r="L25" i="5" s="1"/>
  <c r="M25" i="5" a="1"/>
  <c r="M25" i="5" s="1"/>
  <c r="N25" i="5" a="1"/>
  <c r="N25" i="5" s="1"/>
  <c r="O25" i="5" a="1"/>
  <c r="O25" i="5" s="1"/>
  <c r="K26" i="5" a="1"/>
  <c r="K26" i="5" s="1"/>
  <c r="L26" i="5" a="1"/>
  <c r="L26" i="5" s="1"/>
  <c r="M26" i="5" a="1"/>
  <c r="M26" i="5" s="1"/>
  <c r="N26" i="5" a="1"/>
  <c r="N26" i="5" s="1"/>
  <c r="O26" i="5" a="1"/>
  <c r="O26" i="5" s="1"/>
  <c r="K27" i="5" a="1"/>
  <c r="K27" i="5" s="1"/>
  <c r="L27" i="5" a="1"/>
  <c r="L27" i="5" s="1"/>
  <c r="M27" i="5" a="1"/>
  <c r="M27" i="5" s="1"/>
  <c r="N27" i="5" a="1"/>
  <c r="N27" i="5" s="1"/>
  <c r="O27" i="5" a="1"/>
  <c r="O27" i="5" s="1"/>
  <c r="K28" i="5" a="1"/>
  <c r="K28" i="5" s="1"/>
  <c r="L28" i="5" a="1"/>
  <c r="L28" i="5" s="1"/>
  <c r="M28" i="5" a="1"/>
  <c r="M28" i="5" s="1"/>
  <c r="N28" i="5" a="1"/>
  <c r="N28" i="5" s="1"/>
  <c r="O28" i="5" a="1"/>
  <c r="O28" i="5" s="1"/>
  <c r="K29" i="5" a="1"/>
  <c r="K29" i="5" s="1"/>
  <c r="L29" i="5" a="1"/>
  <c r="L29" i="5" s="1"/>
  <c r="M29" i="5" a="1"/>
  <c r="M29" i="5" s="1"/>
  <c r="N29" i="5" a="1"/>
  <c r="N29" i="5" s="1"/>
  <c r="O29" i="5" a="1"/>
  <c r="O29" i="5" s="1"/>
  <c r="K30" i="5" a="1"/>
  <c r="K30" i="5" s="1"/>
  <c r="L30" i="5" a="1"/>
  <c r="L30" i="5" s="1"/>
  <c r="M30" i="5" a="1"/>
  <c r="M30" i="5" s="1"/>
  <c r="N30" i="5" a="1"/>
  <c r="N30" i="5" s="1"/>
  <c r="O30" i="5" a="1"/>
  <c r="O30" i="5" s="1"/>
  <c r="K31" i="5" a="1"/>
  <c r="K31" i="5" s="1"/>
  <c r="L31" i="5" a="1"/>
  <c r="L31" i="5" s="1"/>
  <c r="M31" i="5" a="1"/>
  <c r="M31" i="5" s="1"/>
  <c r="N31" i="5" a="1"/>
  <c r="N31" i="5" s="1"/>
  <c r="O31" i="5" a="1"/>
  <c r="O31" i="5" s="1"/>
  <c r="K32" i="5" a="1"/>
  <c r="K32" i="5" s="1"/>
  <c r="L32" i="5" a="1"/>
  <c r="L32" i="5" s="1"/>
  <c r="M32" i="5" a="1"/>
  <c r="M32" i="5" s="1"/>
  <c r="N32" i="5" a="1"/>
  <c r="N32" i="5" s="1"/>
  <c r="O32" i="5" a="1"/>
  <c r="O32" i="5" s="1"/>
  <c r="K33" i="5" a="1"/>
  <c r="K33" i="5" s="1"/>
  <c r="L33" i="5" a="1"/>
  <c r="L33" i="5" s="1"/>
  <c r="M33" i="5" a="1"/>
  <c r="M33" i="5" s="1"/>
  <c r="N33" i="5" a="1"/>
  <c r="N33" i="5" s="1"/>
  <c r="O33" i="5" a="1"/>
  <c r="O33" i="5" s="1"/>
  <c r="K34" i="5" a="1"/>
  <c r="K34" i="5" s="1"/>
  <c r="L34" i="5" a="1"/>
  <c r="L34" i="5" s="1"/>
  <c r="M34" i="5" a="1"/>
  <c r="M34" i="5" s="1"/>
  <c r="N34" i="5" a="1"/>
  <c r="N34" i="5" s="1"/>
  <c r="O34" i="5" a="1"/>
  <c r="O34" i="5" s="1"/>
  <c r="K35" i="5" a="1"/>
  <c r="K35" i="5" s="1"/>
  <c r="L35" i="5" a="1"/>
  <c r="L35" i="5" s="1"/>
  <c r="M35" i="5" a="1"/>
  <c r="M35" i="5" s="1"/>
  <c r="N35" i="5" a="1"/>
  <c r="N35" i="5" s="1"/>
  <c r="O35" i="5" a="1"/>
  <c r="O35" i="5" s="1"/>
  <c r="K36" i="5" a="1"/>
  <c r="K36" i="5" s="1"/>
  <c r="L36" i="5" a="1"/>
  <c r="L36" i="5" s="1"/>
  <c r="M36" i="5" a="1"/>
  <c r="M36" i="5" s="1"/>
  <c r="N36" i="5" a="1"/>
  <c r="N36" i="5" s="1"/>
  <c r="O36" i="5" a="1"/>
  <c r="O36" i="5" s="1"/>
  <c r="K37" i="5" a="1"/>
  <c r="K37" i="5" s="1"/>
  <c r="L37" i="5" a="1"/>
  <c r="L37" i="5" s="1"/>
  <c r="M37" i="5" a="1"/>
  <c r="M37" i="5" s="1"/>
  <c r="N37" i="5" a="1"/>
  <c r="N37" i="5" s="1"/>
  <c r="O37" i="5" a="1"/>
  <c r="O37" i="5" s="1"/>
  <c r="K38" i="5" a="1"/>
  <c r="K38" i="5" s="1"/>
  <c r="L38" i="5" a="1"/>
  <c r="L38" i="5" s="1"/>
  <c r="M38" i="5" a="1"/>
  <c r="M38" i="5" s="1"/>
  <c r="N38" i="5" a="1"/>
  <c r="N38" i="5" s="1"/>
  <c r="O38" i="5" a="1"/>
  <c r="O38" i="5" s="1"/>
  <c r="K39" i="5" a="1"/>
  <c r="K39" i="5" s="1"/>
  <c r="L39" i="5" a="1"/>
  <c r="L39" i="5" s="1"/>
  <c r="M39" i="5" a="1"/>
  <c r="M39" i="5" s="1"/>
  <c r="N39" i="5" a="1"/>
  <c r="N39" i="5" s="1"/>
  <c r="O39" i="5" a="1"/>
  <c r="O39" i="5" s="1"/>
  <c r="K40" i="5" a="1"/>
  <c r="K40" i="5" s="1"/>
  <c r="L40" i="5" a="1"/>
  <c r="L40" i="5" s="1"/>
  <c r="M40" i="5" a="1"/>
  <c r="M40" i="5" s="1"/>
  <c r="N40" i="5" a="1"/>
  <c r="N40" i="5" s="1"/>
  <c r="O40" i="5" a="1"/>
  <c r="O40" i="5" s="1"/>
  <c r="K41" i="5" a="1"/>
  <c r="K41" i="5" s="1"/>
  <c r="L41" i="5" a="1"/>
  <c r="L41" i="5" s="1"/>
  <c r="M41" i="5" a="1"/>
  <c r="M41" i="5" s="1"/>
  <c r="N41" i="5" a="1"/>
  <c r="N41" i="5" s="1"/>
  <c r="O41" i="5" a="1"/>
  <c r="O41" i="5" s="1"/>
  <c r="K42" i="5" a="1"/>
  <c r="K42" i="5" s="1"/>
  <c r="L42" i="5" a="1"/>
  <c r="L42" i="5" s="1"/>
  <c r="M42" i="5" a="1"/>
  <c r="M42" i="5" s="1"/>
  <c r="N42" i="5" a="1"/>
  <c r="N42" i="5" s="1"/>
  <c r="O42" i="5" a="1"/>
  <c r="O42" i="5" s="1"/>
  <c r="K43" i="5" a="1"/>
  <c r="K43" i="5" s="1"/>
  <c r="L43" i="5" a="1"/>
  <c r="L43" i="5" s="1"/>
  <c r="M43" i="5" a="1"/>
  <c r="M43" i="5" s="1"/>
  <c r="N43" i="5" a="1"/>
  <c r="N43" i="5" s="1"/>
  <c r="O43" i="5" a="1"/>
  <c r="O43" i="5" s="1"/>
  <c r="K44" i="5" a="1"/>
  <c r="K44" i="5" s="1"/>
  <c r="L44" i="5" a="1"/>
  <c r="L44" i="5" s="1"/>
  <c r="M44" i="5" a="1"/>
  <c r="M44" i="5" s="1"/>
  <c r="N44" i="5" a="1"/>
  <c r="N44" i="5" s="1"/>
  <c r="O44" i="5" a="1"/>
  <c r="O44" i="5" s="1"/>
  <c r="K45" i="5" a="1"/>
  <c r="K45" i="5" s="1"/>
  <c r="L45" i="5" a="1"/>
  <c r="L45" i="5" s="1"/>
  <c r="M45" i="5" a="1"/>
  <c r="M45" i="5" s="1"/>
  <c r="N45" i="5" a="1"/>
  <c r="N45" i="5" s="1"/>
  <c r="O45" i="5" a="1"/>
  <c r="O45" i="5" s="1"/>
  <c r="K46" i="5" a="1"/>
  <c r="K46" i="5" s="1"/>
  <c r="L46" i="5" a="1"/>
  <c r="L46" i="5" s="1"/>
  <c r="M46" i="5" a="1"/>
  <c r="M46" i="5" s="1"/>
  <c r="N46" i="5" a="1"/>
  <c r="N46" i="5" s="1"/>
  <c r="O46" i="5" a="1"/>
  <c r="O46" i="5" s="1"/>
  <c r="K47" i="5" a="1"/>
  <c r="K47" i="5" s="1"/>
  <c r="L47" i="5" a="1"/>
  <c r="L47" i="5" s="1"/>
  <c r="M47" i="5" a="1"/>
  <c r="M47" i="5" s="1"/>
  <c r="N47" i="5" a="1"/>
  <c r="N47" i="5" s="1"/>
  <c r="O47" i="5" a="1"/>
  <c r="O47" i="5" s="1"/>
  <c r="K48" i="5" a="1"/>
  <c r="K48" i="5" s="1"/>
  <c r="L48" i="5" a="1"/>
  <c r="L48" i="5" s="1"/>
  <c r="M48" i="5" a="1"/>
  <c r="M48" i="5" s="1"/>
  <c r="N48" i="5" a="1"/>
  <c r="N48" i="5" s="1"/>
  <c r="O48" i="5" a="1"/>
  <c r="O48" i="5" s="1"/>
  <c r="K49" i="5" a="1"/>
  <c r="K49" i="5" s="1"/>
  <c r="L49" i="5" a="1"/>
  <c r="L49" i="5" s="1"/>
  <c r="M49" i="5" a="1"/>
  <c r="M49" i="5" s="1"/>
  <c r="N49" i="5" a="1"/>
  <c r="N49" i="5" s="1"/>
  <c r="O49" i="5" a="1"/>
  <c r="O49" i="5" s="1"/>
  <c r="K50" i="5" a="1"/>
  <c r="K50" i="5" s="1"/>
  <c r="L50" i="5" a="1"/>
  <c r="L50" i="5" s="1"/>
  <c r="M50" i="5" a="1"/>
  <c r="M50" i="5" s="1"/>
  <c r="N50" i="5" a="1"/>
  <c r="N50" i="5" s="1"/>
  <c r="O50" i="5" a="1"/>
  <c r="O50" i="5" s="1"/>
  <c r="K51" i="5" a="1"/>
  <c r="K51" i="5" s="1"/>
  <c r="L51" i="5" a="1"/>
  <c r="L51" i="5" s="1"/>
  <c r="M51" i="5" a="1"/>
  <c r="M51" i="5" s="1"/>
  <c r="N51" i="5" a="1"/>
  <c r="N51" i="5" s="1"/>
  <c r="O51" i="5" a="1"/>
  <c r="O51" i="5" s="1"/>
  <c r="K52" i="5" a="1"/>
  <c r="K52" i="5" s="1"/>
  <c r="L52" i="5" a="1"/>
  <c r="L52" i="5" s="1"/>
  <c r="M52" i="5" a="1"/>
  <c r="M52" i="5" s="1"/>
  <c r="N52" i="5" a="1"/>
  <c r="N52" i="5" s="1"/>
  <c r="O52" i="5" a="1"/>
  <c r="O52" i="5" s="1"/>
  <c r="K53" i="5" a="1"/>
  <c r="K53" i="5" s="1"/>
  <c r="L53" i="5" a="1"/>
  <c r="L53" i="5" s="1"/>
  <c r="M53" i="5" a="1"/>
  <c r="M53" i="5" s="1"/>
  <c r="N53" i="5" a="1"/>
  <c r="N53" i="5" s="1"/>
  <c r="O53" i="5" a="1"/>
  <c r="O53" i="5" s="1"/>
  <c r="K54" i="5" a="1"/>
  <c r="K54" i="5" s="1"/>
  <c r="L54" i="5" a="1"/>
  <c r="L54" i="5" s="1"/>
  <c r="M54" i="5" a="1"/>
  <c r="M54" i="5" s="1"/>
  <c r="N54" i="5" a="1"/>
  <c r="N54" i="5" s="1"/>
  <c r="O54" i="5" a="1"/>
  <c r="O54" i="5" s="1"/>
  <c r="K55" i="5" a="1"/>
  <c r="K55" i="5" s="1"/>
  <c r="L55" i="5" a="1"/>
  <c r="L55" i="5" s="1"/>
  <c r="M55" i="5" a="1"/>
  <c r="M55" i="5" s="1"/>
  <c r="N55" i="5" a="1"/>
  <c r="N55" i="5" s="1"/>
  <c r="O55" i="5" a="1"/>
  <c r="O55" i="5" s="1"/>
  <c r="K56" i="5" a="1"/>
  <c r="K56" i="5" s="1"/>
  <c r="L56" i="5" a="1"/>
  <c r="L56" i="5" s="1"/>
  <c r="M56" i="5" a="1"/>
  <c r="M56" i="5" s="1"/>
  <c r="N56" i="5" a="1"/>
  <c r="N56" i="5" s="1"/>
  <c r="O56" i="5" a="1"/>
  <c r="O56" i="5" s="1"/>
  <c r="K57" i="5" a="1"/>
  <c r="K57" i="5" s="1"/>
  <c r="L57" i="5" a="1"/>
  <c r="L57" i="5" s="1"/>
  <c r="M57" i="5" a="1"/>
  <c r="M57" i="5" s="1"/>
  <c r="N57" i="5" a="1"/>
  <c r="N57" i="5" s="1"/>
  <c r="O57" i="5" a="1"/>
  <c r="O57" i="5" s="1"/>
  <c r="K58" i="5" a="1"/>
  <c r="K58" i="5" s="1"/>
  <c r="L58" i="5" a="1"/>
  <c r="L58" i="5" s="1"/>
  <c r="M58" i="5" a="1"/>
  <c r="M58" i="5" s="1"/>
  <c r="N58" i="5" a="1"/>
  <c r="N58" i="5" s="1"/>
  <c r="O58" i="5" a="1"/>
  <c r="O58" i="5" s="1"/>
  <c r="K59" i="5" a="1"/>
  <c r="K59" i="5" s="1"/>
  <c r="L59" i="5" a="1"/>
  <c r="L59" i="5" s="1"/>
  <c r="M59" i="5" a="1"/>
  <c r="M59" i="5" s="1"/>
  <c r="N59" i="5" a="1"/>
  <c r="N59" i="5" s="1"/>
  <c r="O59" i="5" a="1"/>
  <c r="O59" i="5" s="1"/>
  <c r="K60" i="5" a="1"/>
  <c r="K60" i="5" s="1"/>
  <c r="L60" i="5" a="1"/>
  <c r="L60" i="5" s="1"/>
  <c r="M60" i="5" a="1"/>
  <c r="M60" i="5" s="1"/>
  <c r="N60" i="5" a="1"/>
  <c r="N60" i="5" s="1"/>
  <c r="O60" i="5" a="1"/>
  <c r="O60" i="5" s="1"/>
  <c r="K61" i="5" a="1"/>
  <c r="K61" i="5" s="1"/>
  <c r="L61" i="5" a="1"/>
  <c r="L61" i="5" s="1"/>
  <c r="M61" i="5" a="1"/>
  <c r="M61" i="5" s="1"/>
  <c r="N61" i="5" a="1"/>
  <c r="N61" i="5" s="1"/>
  <c r="O61" i="5" a="1"/>
  <c r="O61" i="5" s="1"/>
  <c r="K62" i="5" a="1"/>
  <c r="K62" i="5" s="1"/>
  <c r="L62" i="5" a="1"/>
  <c r="L62" i="5" s="1"/>
  <c r="M62" i="5" a="1"/>
  <c r="M62" i="5" s="1"/>
  <c r="N62" i="5" a="1"/>
  <c r="N62" i="5" s="1"/>
  <c r="O62" i="5" a="1"/>
  <c r="O62" i="5" s="1"/>
  <c r="K63" i="5" a="1"/>
  <c r="K63" i="5" s="1"/>
  <c r="L63" i="5" a="1"/>
  <c r="L63" i="5" s="1"/>
  <c r="M63" i="5" a="1"/>
  <c r="M63" i="5" s="1"/>
  <c r="N63" i="5" a="1"/>
  <c r="N63" i="5" s="1"/>
  <c r="O63" i="5" a="1"/>
  <c r="O63" i="5" s="1"/>
  <c r="K64" i="5" a="1"/>
  <c r="K64" i="5" s="1"/>
  <c r="L64" i="5" a="1"/>
  <c r="L64" i="5" s="1"/>
  <c r="M64" i="5" a="1"/>
  <c r="M64" i="5" s="1"/>
  <c r="N64" i="5" a="1"/>
  <c r="N64" i="5" s="1"/>
  <c r="O64" i="5" a="1"/>
  <c r="O64" i="5" s="1"/>
  <c r="K65" i="5" a="1"/>
  <c r="K65" i="5" s="1"/>
  <c r="L65" i="5" a="1"/>
  <c r="L65" i="5" s="1"/>
  <c r="M65" i="5" a="1"/>
  <c r="M65" i="5" s="1"/>
  <c r="N65" i="5" a="1"/>
  <c r="N65" i="5" s="1"/>
  <c r="O65" i="5" a="1"/>
  <c r="O65" i="5" s="1"/>
  <c r="K66" i="5" a="1"/>
  <c r="K66" i="5" s="1"/>
  <c r="L66" i="5" a="1"/>
  <c r="L66" i="5" s="1"/>
  <c r="M66" i="5" a="1"/>
  <c r="M66" i="5" s="1"/>
  <c r="N66" i="5" a="1"/>
  <c r="N66" i="5" s="1"/>
  <c r="O66" i="5" a="1"/>
  <c r="O66" i="5" s="1"/>
  <c r="K67" i="5" a="1"/>
  <c r="K67" i="5" s="1"/>
  <c r="L67" i="5" a="1"/>
  <c r="L67" i="5" s="1"/>
  <c r="M67" i="5" a="1"/>
  <c r="M67" i="5" s="1"/>
  <c r="N67" i="5" a="1"/>
  <c r="N67" i="5" s="1"/>
  <c r="O67" i="5" a="1"/>
  <c r="O67" i="5" s="1"/>
  <c r="K68" i="5" a="1"/>
  <c r="K68" i="5" s="1"/>
  <c r="L68" i="5" a="1"/>
  <c r="L68" i="5" s="1"/>
  <c r="M68" i="5" a="1"/>
  <c r="M68" i="5" s="1"/>
  <c r="N68" i="5" a="1"/>
  <c r="N68" i="5" s="1"/>
  <c r="O68" i="5" a="1"/>
  <c r="O68" i="5" s="1"/>
  <c r="K69" i="5" a="1"/>
  <c r="K69" i="5" s="1"/>
  <c r="L69" i="5" a="1"/>
  <c r="L69" i="5" s="1"/>
  <c r="M69" i="5" a="1"/>
  <c r="M69" i="5" s="1"/>
  <c r="N69" i="5" a="1"/>
  <c r="N69" i="5" s="1"/>
  <c r="O69" i="5" a="1"/>
  <c r="O69" i="5" s="1"/>
  <c r="K70" i="5" a="1"/>
  <c r="K70" i="5" s="1"/>
  <c r="L70" i="5" a="1"/>
  <c r="L70" i="5" s="1"/>
  <c r="M70" i="5" a="1"/>
  <c r="M70" i="5" s="1"/>
  <c r="N70" i="5" a="1"/>
  <c r="N70" i="5" s="1"/>
  <c r="O70" i="5" a="1"/>
  <c r="O70" i="5" s="1"/>
  <c r="K71" i="5" a="1"/>
  <c r="K71" i="5" s="1"/>
  <c r="L71" i="5" a="1"/>
  <c r="L71" i="5" s="1"/>
  <c r="M71" i="5" a="1"/>
  <c r="M71" i="5" s="1"/>
  <c r="N71" i="5" a="1"/>
  <c r="N71" i="5" s="1"/>
  <c r="O71" i="5" a="1"/>
  <c r="O71" i="5" s="1"/>
  <c r="K72" i="5" a="1"/>
  <c r="K72" i="5" s="1"/>
  <c r="L72" i="5" a="1"/>
  <c r="L72" i="5" s="1"/>
  <c r="M72" i="5" a="1"/>
  <c r="M72" i="5" s="1"/>
  <c r="N72" i="5" a="1"/>
  <c r="N72" i="5" s="1"/>
  <c r="O72" i="5" a="1"/>
  <c r="O72" i="5" s="1"/>
  <c r="K73" i="5" a="1"/>
  <c r="K73" i="5" s="1"/>
  <c r="L73" i="5" a="1"/>
  <c r="L73" i="5" s="1"/>
  <c r="M73" i="5" a="1"/>
  <c r="M73" i="5" s="1"/>
  <c r="N73" i="5" a="1"/>
  <c r="N73" i="5" s="1"/>
  <c r="O73" i="5" a="1"/>
  <c r="O73" i="5" s="1"/>
  <c r="K74" i="5" a="1"/>
  <c r="K74" i="5" s="1"/>
  <c r="L74" i="5" a="1"/>
  <c r="L74" i="5" s="1"/>
  <c r="M74" i="5" a="1"/>
  <c r="M74" i="5" s="1"/>
  <c r="N74" i="5" a="1"/>
  <c r="N74" i="5" s="1"/>
  <c r="O74" i="5" a="1"/>
  <c r="O74" i="5" s="1"/>
  <c r="K75" i="5" a="1"/>
  <c r="K75" i="5" s="1"/>
  <c r="L75" i="5" a="1"/>
  <c r="L75" i="5" s="1"/>
  <c r="M75" i="5" a="1"/>
  <c r="M75" i="5" s="1"/>
  <c r="N75" i="5" a="1"/>
  <c r="N75" i="5" s="1"/>
  <c r="O75" i="5" a="1"/>
  <c r="O75" i="5" s="1"/>
  <c r="K76" i="5" a="1"/>
  <c r="K76" i="5" s="1"/>
  <c r="L76" i="5" a="1"/>
  <c r="L76" i="5" s="1"/>
  <c r="M76" i="5" a="1"/>
  <c r="M76" i="5" s="1"/>
  <c r="N76" i="5" a="1"/>
  <c r="N76" i="5" s="1"/>
  <c r="O76" i="5" a="1"/>
  <c r="O76" i="5" s="1"/>
  <c r="K77" i="5" a="1"/>
  <c r="K77" i="5" s="1"/>
  <c r="L77" i="5" a="1"/>
  <c r="L77" i="5" s="1"/>
  <c r="M77" i="5" a="1"/>
  <c r="M77" i="5" s="1"/>
  <c r="N77" i="5" a="1"/>
  <c r="N77" i="5" s="1"/>
  <c r="O77" i="5" a="1"/>
  <c r="O77" i="5" s="1"/>
  <c r="K78" i="5" a="1"/>
  <c r="K78" i="5" s="1"/>
  <c r="L78" i="5" a="1"/>
  <c r="L78" i="5" s="1"/>
  <c r="M78" i="5" a="1"/>
  <c r="M78" i="5" s="1"/>
  <c r="N78" i="5" a="1"/>
  <c r="N78" i="5" s="1"/>
  <c r="O78" i="5" a="1"/>
  <c r="O78" i="5" s="1"/>
  <c r="K79" i="5" a="1"/>
  <c r="K79" i="5" s="1"/>
  <c r="L79" i="5" a="1"/>
  <c r="L79" i="5" s="1"/>
  <c r="M79" i="5" a="1"/>
  <c r="M79" i="5" s="1"/>
  <c r="N79" i="5" a="1"/>
  <c r="N79" i="5" s="1"/>
  <c r="O79" i="5" a="1"/>
  <c r="O79" i="5" s="1"/>
  <c r="K80" i="5" a="1"/>
  <c r="K80" i="5" s="1"/>
  <c r="L80" i="5" a="1"/>
  <c r="L80" i="5" s="1"/>
  <c r="M80" i="5" a="1"/>
  <c r="M80" i="5" s="1"/>
  <c r="N80" i="5" a="1"/>
  <c r="N80" i="5" s="1"/>
  <c r="O80" i="5" a="1"/>
  <c r="O80" i="5" s="1"/>
  <c r="K81" i="5" a="1"/>
  <c r="K81" i="5" s="1"/>
  <c r="L81" i="5" a="1"/>
  <c r="L81" i="5" s="1"/>
  <c r="M81" i="5" a="1"/>
  <c r="M81" i="5" s="1"/>
  <c r="N81" i="5" a="1"/>
  <c r="N81" i="5" s="1"/>
  <c r="O81" i="5" a="1"/>
  <c r="O81" i="5" s="1"/>
  <c r="K82" i="5" a="1"/>
  <c r="K82" i="5" s="1"/>
  <c r="L82" i="5" a="1"/>
  <c r="L82" i="5" s="1"/>
  <c r="M82" i="5" a="1"/>
  <c r="M82" i="5" s="1"/>
  <c r="N82" i="5" a="1"/>
  <c r="N82" i="5" s="1"/>
  <c r="O82" i="5" a="1"/>
  <c r="O82" i="5" s="1"/>
  <c r="K83" i="5" a="1"/>
  <c r="K83" i="5" s="1"/>
  <c r="L83" i="5" a="1"/>
  <c r="L83" i="5" s="1"/>
  <c r="M83" i="5" a="1"/>
  <c r="M83" i="5" s="1"/>
  <c r="N83" i="5" a="1"/>
  <c r="N83" i="5" s="1"/>
  <c r="O83" i="5" a="1"/>
  <c r="O83" i="5" s="1"/>
  <c r="K84" i="5" a="1"/>
  <c r="K84" i="5" s="1"/>
  <c r="L84" i="5" a="1"/>
  <c r="L84" i="5" s="1"/>
  <c r="M84" i="5" a="1"/>
  <c r="M84" i="5" s="1"/>
  <c r="N84" i="5" a="1"/>
  <c r="N84" i="5" s="1"/>
  <c r="O84" i="5" a="1"/>
  <c r="O84" i="5" s="1"/>
  <c r="K85" i="5" a="1"/>
  <c r="K85" i="5" s="1"/>
  <c r="L85" i="5" a="1"/>
  <c r="L85" i="5" s="1"/>
  <c r="M85" i="5" a="1"/>
  <c r="M85" i="5" s="1"/>
  <c r="N85" i="5" a="1"/>
  <c r="N85" i="5" s="1"/>
  <c r="O85" i="5" a="1"/>
  <c r="O85" i="5" s="1"/>
  <c r="K86" i="5" a="1"/>
  <c r="K86" i="5" s="1"/>
  <c r="L86" i="5" a="1"/>
  <c r="L86" i="5" s="1"/>
  <c r="M86" i="5" a="1"/>
  <c r="M86" i="5" s="1"/>
  <c r="N86" i="5" a="1"/>
  <c r="N86" i="5" s="1"/>
  <c r="O86" i="5" a="1"/>
  <c r="O86" i="5" s="1"/>
  <c r="K87" i="5" a="1"/>
  <c r="K87" i="5" s="1"/>
  <c r="L87" i="5" a="1"/>
  <c r="L87" i="5" s="1"/>
  <c r="M87" i="5" a="1"/>
  <c r="M87" i="5" s="1"/>
  <c r="N87" i="5" a="1"/>
  <c r="N87" i="5" s="1"/>
  <c r="O87" i="5" a="1"/>
  <c r="O87" i="5" s="1"/>
  <c r="K88" i="5" a="1"/>
  <c r="K88" i="5" s="1"/>
  <c r="L88" i="5" a="1"/>
  <c r="L88" i="5" s="1"/>
  <c r="M88" i="5" a="1"/>
  <c r="M88" i="5" s="1"/>
  <c r="N88" i="5" a="1"/>
  <c r="N88" i="5" s="1"/>
  <c r="O88" i="5" a="1"/>
  <c r="O88" i="5" s="1"/>
  <c r="K89" i="5" a="1"/>
  <c r="K89" i="5" s="1"/>
  <c r="L89" i="5" a="1"/>
  <c r="L89" i="5" s="1"/>
  <c r="M89" i="5" a="1"/>
  <c r="M89" i="5" s="1"/>
  <c r="N89" i="5" a="1"/>
  <c r="N89" i="5" s="1"/>
  <c r="O89" i="5" a="1"/>
  <c r="O89" i="5" s="1"/>
  <c r="K90" i="5" a="1"/>
  <c r="K90" i="5" s="1"/>
  <c r="L90" i="5" a="1"/>
  <c r="L90" i="5" s="1"/>
  <c r="M90" i="5" a="1"/>
  <c r="M90" i="5" s="1"/>
  <c r="N90" i="5" a="1"/>
  <c r="N90" i="5" s="1"/>
  <c r="O90" i="5" a="1"/>
  <c r="O90" i="5" s="1"/>
  <c r="K91" i="5" a="1"/>
  <c r="K91" i="5" s="1"/>
  <c r="L91" i="5" a="1"/>
  <c r="L91" i="5" s="1"/>
  <c r="M91" i="5" a="1"/>
  <c r="M91" i="5" s="1"/>
  <c r="N91" i="5" a="1"/>
  <c r="N91" i="5" s="1"/>
  <c r="O91" i="5" a="1"/>
  <c r="O91" i="5" s="1"/>
  <c r="K92" i="5" a="1"/>
  <c r="K92" i="5" s="1"/>
  <c r="L92" i="5" a="1"/>
  <c r="L92" i="5" s="1"/>
  <c r="M92" i="5" a="1"/>
  <c r="M92" i="5" s="1"/>
  <c r="N92" i="5" a="1"/>
  <c r="N92" i="5" s="1"/>
  <c r="O92" i="5" a="1"/>
  <c r="O92" i="5" s="1"/>
  <c r="K93" i="5" a="1"/>
  <c r="K93" i="5" s="1"/>
  <c r="L93" i="5" a="1"/>
  <c r="L93" i="5" s="1"/>
  <c r="M93" i="5" a="1"/>
  <c r="M93" i="5" s="1"/>
  <c r="N93" i="5" a="1"/>
  <c r="N93" i="5" s="1"/>
  <c r="O93" i="5" a="1"/>
  <c r="O93" i="5" s="1"/>
  <c r="K94" i="5" a="1"/>
  <c r="K94" i="5" s="1"/>
  <c r="L94" i="5" a="1"/>
  <c r="L94" i="5" s="1"/>
  <c r="M94" i="5" a="1"/>
  <c r="M94" i="5" s="1"/>
  <c r="N94" i="5" a="1"/>
  <c r="N94" i="5" s="1"/>
  <c r="O94" i="5" a="1"/>
  <c r="O94" i="5" s="1"/>
  <c r="K95" i="5" a="1"/>
  <c r="K95" i="5" s="1"/>
  <c r="L95" i="5" a="1"/>
  <c r="L95" i="5" s="1"/>
  <c r="M95" i="5" a="1"/>
  <c r="M95" i="5" s="1"/>
  <c r="N95" i="5" a="1"/>
  <c r="N95" i="5" s="1"/>
  <c r="O95" i="5" a="1"/>
  <c r="O95" i="5" s="1"/>
  <c r="K96" i="5" a="1"/>
  <c r="K96" i="5" s="1"/>
  <c r="L96" i="5" a="1"/>
  <c r="L96" i="5" s="1"/>
  <c r="M96" i="5" a="1"/>
  <c r="M96" i="5" s="1"/>
  <c r="N96" i="5" a="1"/>
  <c r="N96" i="5" s="1"/>
  <c r="O96" i="5" a="1"/>
  <c r="O96" i="5" s="1"/>
  <c r="K97" i="5" a="1"/>
  <c r="K97" i="5" s="1"/>
  <c r="L97" i="5" a="1"/>
  <c r="L97" i="5" s="1"/>
  <c r="M97" i="5" a="1"/>
  <c r="M97" i="5" s="1"/>
  <c r="N97" i="5" a="1"/>
  <c r="N97" i="5" s="1"/>
  <c r="O97" i="5" a="1"/>
  <c r="O97" i="5" s="1"/>
  <c r="K98" i="5" a="1"/>
  <c r="K98" i="5" s="1"/>
  <c r="L98" i="5" a="1"/>
  <c r="L98" i="5" s="1"/>
  <c r="M98" i="5" a="1"/>
  <c r="M98" i="5" s="1"/>
  <c r="N98" i="5" a="1"/>
  <c r="N98" i="5" s="1"/>
  <c r="O98" i="5" a="1"/>
  <c r="O98" i="5" s="1"/>
  <c r="K99" i="5" a="1"/>
  <c r="K99" i="5" s="1"/>
  <c r="L99" i="5" a="1"/>
  <c r="L99" i="5" s="1"/>
  <c r="M99" i="5" a="1"/>
  <c r="M99" i="5" s="1"/>
  <c r="N99" i="5" a="1"/>
  <c r="N99" i="5" s="1"/>
  <c r="O99" i="5" a="1"/>
  <c r="O99" i="5" s="1"/>
  <c r="K100" i="5" a="1"/>
  <c r="K100" i="5" s="1"/>
  <c r="L100" i="5" a="1"/>
  <c r="L100" i="5" s="1"/>
  <c r="M100" i="5" a="1"/>
  <c r="M100" i="5" s="1"/>
  <c r="N100" i="5" a="1"/>
  <c r="N100" i="5" s="1"/>
  <c r="O100" i="5" a="1"/>
  <c r="O100" i="5" s="1"/>
  <c r="K101" i="5" a="1"/>
  <c r="K101" i="5" s="1"/>
  <c r="L101" i="5" a="1"/>
  <c r="L101" i="5" s="1"/>
  <c r="M101" i="5" a="1"/>
  <c r="M101" i="5" s="1"/>
  <c r="N101" i="5" a="1"/>
  <c r="N101" i="5" s="1"/>
  <c r="O101" i="5" a="1"/>
  <c r="O101" i="5" s="1"/>
  <c r="K102" i="5" a="1"/>
  <c r="K102" i="5" s="1"/>
  <c r="L102" i="5" a="1"/>
  <c r="L102" i="5" s="1"/>
  <c r="M102" i="5" a="1"/>
  <c r="M102" i="5" s="1"/>
  <c r="N102" i="5" a="1"/>
  <c r="N102" i="5" s="1"/>
  <c r="O102" i="5" a="1"/>
  <c r="O102" i="5" s="1"/>
  <c r="K103" i="5" a="1"/>
  <c r="K103" i="5" s="1"/>
  <c r="L103" i="5" a="1"/>
  <c r="L103" i="5" s="1"/>
  <c r="M103" i="5" a="1"/>
  <c r="M103" i="5" s="1"/>
  <c r="N103" i="5" a="1"/>
  <c r="N103" i="5" s="1"/>
  <c r="O103" i="5" a="1"/>
  <c r="O103" i="5" s="1"/>
  <c r="K104" i="5" a="1"/>
  <c r="K104" i="5" s="1"/>
  <c r="L104" i="5" a="1"/>
  <c r="L104" i="5" s="1"/>
  <c r="M104" i="5" a="1"/>
  <c r="M104" i="5" s="1"/>
  <c r="N104" i="5" a="1"/>
  <c r="N104" i="5" s="1"/>
  <c r="O104" i="5" a="1"/>
  <c r="O104" i="5" s="1"/>
  <c r="K105" i="5" a="1"/>
  <c r="K105" i="5" s="1"/>
  <c r="L105" i="5" a="1"/>
  <c r="L105" i="5" s="1"/>
  <c r="M105" i="5" a="1"/>
  <c r="M105" i="5" s="1"/>
  <c r="N105" i="5" a="1"/>
  <c r="N105" i="5" s="1"/>
  <c r="O105" i="5" a="1"/>
  <c r="O105" i="5" s="1"/>
  <c r="K106" i="5" a="1"/>
  <c r="K106" i="5" s="1"/>
  <c r="L106" i="5" a="1"/>
  <c r="L106" i="5" s="1"/>
  <c r="M106" i="5" a="1"/>
  <c r="M106" i="5" s="1"/>
  <c r="N106" i="5" a="1"/>
  <c r="N106" i="5" s="1"/>
  <c r="O106" i="5" a="1"/>
  <c r="O106" i="5" s="1"/>
  <c r="K107" i="5" a="1"/>
  <c r="K107" i="5" s="1"/>
  <c r="L107" i="5" a="1"/>
  <c r="L107" i="5" s="1"/>
  <c r="M107" i="5" a="1"/>
  <c r="M107" i="5" s="1"/>
  <c r="N107" i="5" a="1"/>
  <c r="N107" i="5" s="1"/>
  <c r="O107" i="5" a="1"/>
  <c r="O107" i="5" s="1"/>
  <c r="K108" i="5" a="1"/>
  <c r="K108" i="5" s="1"/>
  <c r="L108" i="5" a="1"/>
  <c r="L108" i="5" s="1"/>
  <c r="M108" i="5" a="1"/>
  <c r="M108" i="5" s="1"/>
  <c r="N108" i="5" a="1"/>
  <c r="N108" i="5" s="1"/>
  <c r="O108" i="5" a="1"/>
  <c r="O108" i="5" s="1"/>
  <c r="K109" i="5" a="1"/>
  <c r="K109" i="5" s="1"/>
  <c r="L109" i="5" a="1"/>
  <c r="L109" i="5" s="1"/>
  <c r="M109" i="5" a="1"/>
  <c r="M109" i="5" s="1"/>
  <c r="N109" i="5" a="1"/>
  <c r="N109" i="5" s="1"/>
  <c r="O109" i="5" a="1"/>
  <c r="O109" i="5" s="1"/>
  <c r="K110" i="5" a="1"/>
  <c r="K110" i="5" s="1"/>
  <c r="L110" i="5" a="1"/>
  <c r="L110" i="5" s="1"/>
  <c r="M110" i="5" a="1"/>
  <c r="M110" i="5" s="1"/>
  <c r="N110" i="5" a="1"/>
  <c r="N110" i="5" s="1"/>
  <c r="O110" i="5" a="1"/>
  <c r="O110" i="5" s="1"/>
  <c r="K111" i="5" a="1"/>
  <c r="K111" i="5" s="1"/>
  <c r="L111" i="5" a="1"/>
  <c r="L111" i="5" s="1"/>
  <c r="M111" i="5" a="1"/>
  <c r="M111" i="5" s="1"/>
  <c r="N111" i="5" a="1"/>
  <c r="N111" i="5" s="1"/>
  <c r="O111" i="5" a="1"/>
  <c r="O111" i="5" s="1"/>
  <c r="K112" i="5" a="1"/>
  <c r="K112" i="5" s="1"/>
  <c r="L112" i="5" a="1"/>
  <c r="L112" i="5" s="1"/>
  <c r="M112" i="5" a="1"/>
  <c r="M112" i="5" s="1"/>
  <c r="N112" i="5" a="1"/>
  <c r="N112" i="5" s="1"/>
  <c r="O112" i="5" a="1"/>
  <c r="O112" i="5" s="1"/>
  <c r="K113" i="5" a="1"/>
  <c r="K113" i="5" s="1"/>
  <c r="L113" i="5" a="1"/>
  <c r="L113" i="5" s="1"/>
  <c r="M113" i="5" a="1"/>
  <c r="M113" i="5" s="1"/>
  <c r="N113" i="5" a="1"/>
  <c r="N113" i="5" s="1"/>
  <c r="O113" i="5" a="1"/>
  <c r="O113" i="5" s="1"/>
  <c r="K114" i="5" a="1"/>
  <c r="K114" i="5" s="1"/>
  <c r="L114" i="5" a="1"/>
  <c r="L114" i="5" s="1"/>
  <c r="M114" i="5" a="1"/>
  <c r="M114" i="5" s="1"/>
  <c r="N114" i="5" a="1"/>
  <c r="N114" i="5" s="1"/>
  <c r="O114" i="5" a="1"/>
  <c r="O114" i="5" s="1"/>
  <c r="K115" i="5" a="1"/>
  <c r="K115" i="5" s="1"/>
  <c r="L115" i="5" a="1"/>
  <c r="L115" i="5" s="1"/>
  <c r="M115" i="5" a="1"/>
  <c r="M115" i="5" s="1"/>
  <c r="N115" i="5" a="1"/>
  <c r="N115" i="5" s="1"/>
  <c r="O115" i="5" a="1"/>
  <c r="O115" i="5" s="1"/>
  <c r="K116" i="5" a="1"/>
  <c r="K116" i="5" s="1"/>
  <c r="L116" i="5" a="1"/>
  <c r="L116" i="5" s="1"/>
  <c r="M116" i="5" a="1"/>
  <c r="M116" i="5" s="1"/>
  <c r="N116" i="5" a="1"/>
  <c r="N116" i="5" s="1"/>
  <c r="O116" i="5" a="1"/>
  <c r="O116" i="5" s="1"/>
  <c r="K117" i="5" a="1"/>
  <c r="K117" i="5" s="1"/>
  <c r="L117" i="5" a="1"/>
  <c r="L117" i="5" s="1"/>
  <c r="M117" i="5" a="1"/>
  <c r="M117" i="5" s="1"/>
  <c r="N117" i="5" a="1"/>
  <c r="N117" i="5" s="1"/>
  <c r="O117" i="5" a="1"/>
  <c r="O117" i="5" s="1"/>
  <c r="K118" i="5" a="1"/>
  <c r="K118" i="5" s="1"/>
  <c r="L118" i="5" a="1"/>
  <c r="L118" i="5" s="1"/>
  <c r="M118" i="5" a="1"/>
  <c r="M118" i="5" s="1"/>
  <c r="N118" i="5" a="1"/>
  <c r="N118" i="5" s="1"/>
  <c r="O118" i="5" a="1"/>
  <c r="O118" i="5" s="1"/>
  <c r="K119" i="5" a="1"/>
  <c r="K119" i="5" s="1"/>
  <c r="L119" i="5" a="1"/>
  <c r="L119" i="5" s="1"/>
  <c r="M119" i="5" a="1"/>
  <c r="M119" i="5" s="1"/>
  <c r="N119" i="5" a="1"/>
  <c r="N119" i="5" s="1"/>
  <c r="O119" i="5" a="1"/>
  <c r="O119" i="5" s="1"/>
  <c r="K120" i="5" a="1"/>
  <c r="K120" i="5" s="1"/>
  <c r="L120" i="5" a="1"/>
  <c r="L120" i="5" s="1"/>
  <c r="M120" i="5" a="1"/>
  <c r="M120" i="5" s="1"/>
  <c r="N120" i="5" a="1"/>
  <c r="N120" i="5" s="1"/>
  <c r="O120" i="5" a="1"/>
  <c r="O120" i="5" s="1"/>
  <c r="K121" i="5" a="1"/>
  <c r="K121" i="5" s="1"/>
  <c r="L121" i="5" a="1"/>
  <c r="L121" i="5" s="1"/>
  <c r="M121" i="5" a="1"/>
  <c r="M121" i="5" s="1"/>
  <c r="N121" i="5" a="1"/>
  <c r="N121" i="5" s="1"/>
  <c r="O121" i="5" a="1"/>
  <c r="O121" i="5" s="1"/>
  <c r="K122" i="5" a="1"/>
  <c r="K122" i="5" s="1"/>
  <c r="L122" i="5" a="1"/>
  <c r="L122" i="5" s="1"/>
  <c r="M122" i="5" a="1"/>
  <c r="M122" i="5" s="1"/>
  <c r="N122" i="5" a="1"/>
  <c r="N122" i="5" s="1"/>
  <c r="O122" i="5" a="1"/>
  <c r="O122" i="5" s="1"/>
  <c r="K123" i="5" a="1"/>
  <c r="K123" i="5" s="1"/>
  <c r="L123" i="5" a="1"/>
  <c r="L123" i="5" s="1"/>
  <c r="M123" i="5" a="1"/>
  <c r="M123" i="5" s="1"/>
  <c r="N123" i="5" a="1"/>
  <c r="N123" i="5" s="1"/>
  <c r="O123" i="5" a="1"/>
  <c r="O123" i="5" s="1"/>
  <c r="K124" i="5" a="1"/>
  <c r="K124" i="5" s="1"/>
  <c r="L124" i="5" a="1"/>
  <c r="L124" i="5" s="1"/>
  <c r="M124" i="5" a="1"/>
  <c r="M124" i="5" s="1"/>
  <c r="N124" i="5" a="1"/>
  <c r="N124" i="5" s="1"/>
  <c r="O124" i="5" a="1"/>
  <c r="O124" i="5" s="1"/>
  <c r="K125" i="5" a="1"/>
  <c r="K125" i="5" s="1"/>
  <c r="L125" i="5" a="1"/>
  <c r="L125" i="5" s="1"/>
  <c r="M125" i="5" a="1"/>
  <c r="M125" i="5" s="1"/>
  <c r="N125" i="5" a="1"/>
  <c r="N125" i="5" s="1"/>
  <c r="O125" i="5" a="1"/>
  <c r="O125" i="5" s="1"/>
  <c r="K126" i="5" a="1"/>
  <c r="K126" i="5" s="1"/>
  <c r="L126" i="5" a="1"/>
  <c r="L126" i="5" s="1"/>
  <c r="M126" i="5" a="1"/>
  <c r="M126" i="5" s="1"/>
  <c r="N126" i="5" a="1"/>
  <c r="N126" i="5" s="1"/>
  <c r="O126" i="5" a="1"/>
  <c r="O126" i="5" s="1"/>
  <c r="K127" i="5" a="1"/>
  <c r="K127" i="5" s="1"/>
  <c r="L127" i="5" a="1"/>
  <c r="L127" i="5" s="1"/>
  <c r="M127" i="5" a="1"/>
  <c r="M127" i="5" s="1"/>
  <c r="N127" i="5" a="1"/>
  <c r="N127" i="5" s="1"/>
  <c r="O127" i="5" a="1"/>
  <c r="O127" i="5" s="1"/>
  <c r="K128" i="5" a="1"/>
  <c r="K128" i="5" s="1"/>
  <c r="L128" i="5" a="1"/>
  <c r="L128" i="5" s="1"/>
  <c r="M128" i="5" a="1"/>
  <c r="M128" i="5" s="1"/>
  <c r="N128" i="5" a="1"/>
  <c r="N128" i="5" s="1"/>
  <c r="O128" i="5" a="1"/>
  <c r="O128" i="5" s="1"/>
  <c r="K129" i="5" a="1"/>
  <c r="K129" i="5" s="1"/>
  <c r="L129" i="5" a="1"/>
  <c r="L129" i="5" s="1"/>
  <c r="M129" i="5" a="1"/>
  <c r="M129" i="5" s="1"/>
  <c r="N129" i="5" a="1"/>
  <c r="N129" i="5" s="1"/>
  <c r="O129" i="5" a="1"/>
  <c r="O129" i="5" s="1"/>
  <c r="K130" i="5" a="1"/>
  <c r="K130" i="5" s="1"/>
  <c r="L130" i="5" a="1"/>
  <c r="L130" i="5" s="1"/>
  <c r="M130" i="5" a="1"/>
  <c r="M130" i="5" s="1"/>
  <c r="N130" i="5" a="1"/>
  <c r="N130" i="5" s="1"/>
  <c r="O130" i="5" a="1"/>
  <c r="O130" i="5" s="1"/>
  <c r="K131" i="5" a="1"/>
  <c r="K131" i="5" s="1"/>
  <c r="L131" i="5" a="1"/>
  <c r="L131" i="5" s="1"/>
  <c r="M131" i="5" a="1"/>
  <c r="M131" i="5" s="1"/>
  <c r="N131" i="5" a="1"/>
  <c r="N131" i="5" s="1"/>
  <c r="O131" i="5" a="1"/>
  <c r="O131" i="5" s="1"/>
  <c r="K132" i="5" a="1"/>
  <c r="K132" i="5" s="1"/>
  <c r="L132" i="5" a="1"/>
  <c r="L132" i="5" s="1"/>
  <c r="M132" i="5" a="1"/>
  <c r="M132" i="5" s="1"/>
  <c r="N132" i="5" a="1"/>
  <c r="N132" i="5" s="1"/>
  <c r="O132" i="5" a="1"/>
  <c r="O132" i="5" s="1"/>
  <c r="K133" i="5" a="1"/>
  <c r="K133" i="5" s="1"/>
  <c r="L133" i="5" a="1"/>
  <c r="L133" i="5" s="1"/>
  <c r="M133" i="5" a="1"/>
  <c r="M133" i="5" s="1"/>
  <c r="N133" i="5" a="1"/>
  <c r="N133" i="5" s="1"/>
  <c r="O133" i="5" a="1"/>
  <c r="O133" i="5" s="1"/>
  <c r="K134" i="5" a="1"/>
  <c r="K134" i="5" s="1"/>
  <c r="L134" i="5" a="1"/>
  <c r="L134" i="5" s="1"/>
  <c r="M134" i="5" a="1"/>
  <c r="M134" i="5" s="1"/>
  <c r="N134" i="5" a="1"/>
  <c r="N134" i="5" s="1"/>
  <c r="O134" i="5" a="1"/>
  <c r="O134" i="5" s="1"/>
  <c r="K135" i="5" a="1"/>
  <c r="K135" i="5" s="1"/>
  <c r="L135" i="5" a="1"/>
  <c r="L135" i="5" s="1"/>
  <c r="M135" i="5" a="1"/>
  <c r="M135" i="5" s="1"/>
  <c r="N135" i="5" a="1"/>
  <c r="N135" i="5" s="1"/>
  <c r="O135" i="5" a="1"/>
  <c r="O135" i="5" s="1"/>
  <c r="K136" i="5" a="1"/>
  <c r="K136" i="5" s="1"/>
  <c r="L136" i="5" a="1"/>
  <c r="L136" i="5" s="1"/>
  <c r="M136" i="5" a="1"/>
  <c r="M136" i="5" s="1"/>
  <c r="N136" i="5" a="1"/>
  <c r="N136" i="5" s="1"/>
  <c r="O136" i="5" a="1"/>
  <c r="O136" i="5" s="1"/>
  <c r="K137" i="5" a="1"/>
  <c r="K137" i="5" s="1"/>
  <c r="L137" i="5" a="1"/>
  <c r="L137" i="5" s="1"/>
  <c r="M137" i="5" a="1"/>
  <c r="M137" i="5" s="1"/>
  <c r="N137" i="5" a="1"/>
  <c r="N137" i="5" s="1"/>
  <c r="O137" i="5" a="1"/>
  <c r="O137" i="5" s="1"/>
  <c r="K138" i="5" a="1"/>
  <c r="K138" i="5" s="1"/>
  <c r="L138" i="5" a="1"/>
  <c r="L138" i="5" s="1"/>
  <c r="M138" i="5" a="1"/>
  <c r="M138" i="5" s="1"/>
  <c r="N138" i="5" a="1"/>
  <c r="N138" i="5" s="1"/>
  <c r="O138" i="5" a="1"/>
  <c r="O138" i="5" s="1"/>
  <c r="K139" i="5" a="1"/>
  <c r="K139" i="5" s="1"/>
  <c r="L139" i="5" a="1"/>
  <c r="L139" i="5" s="1"/>
  <c r="M139" i="5" a="1"/>
  <c r="M139" i="5" s="1"/>
  <c r="N139" i="5" a="1"/>
  <c r="N139" i="5" s="1"/>
  <c r="O139" i="5" a="1"/>
  <c r="O139" i="5" s="1"/>
  <c r="K140" i="5" a="1"/>
  <c r="K140" i="5" s="1"/>
  <c r="L140" i="5" a="1"/>
  <c r="L140" i="5" s="1"/>
  <c r="M140" i="5" a="1"/>
  <c r="M140" i="5" s="1"/>
  <c r="N140" i="5" a="1"/>
  <c r="N140" i="5" s="1"/>
  <c r="O140" i="5" a="1"/>
  <c r="O140" i="5" s="1"/>
  <c r="K141" i="5" a="1"/>
  <c r="K141" i="5" s="1"/>
  <c r="L141" i="5" a="1"/>
  <c r="L141" i="5" s="1"/>
  <c r="M141" i="5" a="1"/>
  <c r="M141" i="5" s="1"/>
  <c r="N141" i="5" a="1"/>
  <c r="N141" i="5" s="1"/>
  <c r="O141" i="5" a="1"/>
  <c r="O141" i="5" s="1"/>
  <c r="K142" i="5" a="1"/>
  <c r="K142" i="5" s="1"/>
  <c r="L142" i="5" a="1"/>
  <c r="L142" i="5" s="1"/>
  <c r="M142" i="5" a="1"/>
  <c r="M142" i="5" s="1"/>
  <c r="N142" i="5" a="1"/>
  <c r="N142" i="5" s="1"/>
  <c r="O142" i="5" a="1"/>
  <c r="O142" i="5" s="1"/>
  <c r="K143" i="5" a="1"/>
  <c r="K143" i="5" s="1"/>
  <c r="L143" i="5" a="1"/>
  <c r="L143" i="5" s="1"/>
  <c r="M143" i="5" a="1"/>
  <c r="M143" i="5" s="1"/>
  <c r="N143" i="5" a="1"/>
  <c r="N143" i="5" s="1"/>
  <c r="O143" i="5" a="1"/>
  <c r="O143" i="5" s="1"/>
  <c r="K144" i="5" a="1"/>
  <c r="K144" i="5" s="1"/>
  <c r="L144" i="5" a="1"/>
  <c r="L144" i="5" s="1"/>
  <c r="M144" i="5" a="1"/>
  <c r="M144" i="5" s="1"/>
  <c r="N144" i="5" a="1"/>
  <c r="N144" i="5" s="1"/>
  <c r="O144" i="5" a="1"/>
  <c r="O144" i="5" s="1"/>
  <c r="K145" i="5" a="1"/>
  <c r="K145" i="5" s="1"/>
  <c r="L145" i="5" a="1"/>
  <c r="L145" i="5" s="1"/>
  <c r="M145" i="5" a="1"/>
  <c r="M145" i="5" s="1"/>
  <c r="N145" i="5" a="1"/>
  <c r="N145" i="5" s="1"/>
  <c r="O145" i="5" a="1"/>
  <c r="O145" i="5" s="1"/>
  <c r="K146" i="5" a="1"/>
  <c r="K146" i="5" s="1"/>
  <c r="L146" i="5" a="1"/>
  <c r="L146" i="5" s="1"/>
  <c r="M146" i="5" a="1"/>
  <c r="M146" i="5" s="1"/>
  <c r="N146" i="5" a="1"/>
  <c r="N146" i="5" s="1"/>
  <c r="O146" i="5" a="1"/>
  <c r="O146" i="5" s="1"/>
  <c r="K147" i="5" a="1"/>
  <c r="K147" i="5" s="1"/>
  <c r="L147" i="5" a="1"/>
  <c r="L147" i="5" s="1"/>
  <c r="M147" i="5" a="1"/>
  <c r="M147" i="5" s="1"/>
  <c r="N147" i="5" a="1"/>
  <c r="N147" i="5" s="1"/>
  <c r="O147" i="5" a="1"/>
  <c r="O147" i="5" s="1"/>
  <c r="K148" i="5" a="1"/>
  <c r="K148" i="5" s="1"/>
  <c r="L148" i="5" a="1"/>
  <c r="L148" i="5" s="1"/>
  <c r="M148" i="5" a="1"/>
  <c r="M148" i="5" s="1"/>
  <c r="N148" i="5" a="1"/>
  <c r="N148" i="5" s="1"/>
  <c r="O148" i="5" a="1"/>
  <c r="O148" i="5" s="1"/>
  <c r="K149" i="5" a="1"/>
  <c r="K149" i="5" s="1"/>
  <c r="L149" i="5" a="1"/>
  <c r="L149" i="5" s="1"/>
  <c r="M149" i="5" a="1"/>
  <c r="M149" i="5" s="1"/>
  <c r="N149" i="5" a="1"/>
  <c r="N149" i="5" s="1"/>
  <c r="O149" i="5" a="1"/>
  <c r="O149" i="5" s="1"/>
  <c r="K150" i="5" a="1"/>
  <c r="K150" i="5" s="1"/>
  <c r="L150" i="5" a="1"/>
  <c r="L150" i="5" s="1"/>
  <c r="M150" i="5" a="1"/>
  <c r="M150" i="5" s="1"/>
  <c r="N150" i="5" a="1"/>
  <c r="N150" i="5" s="1"/>
  <c r="O150" i="5" a="1"/>
  <c r="O150" i="5" s="1"/>
  <c r="K151" i="5" a="1"/>
  <c r="K151" i="5" s="1"/>
  <c r="L151" i="5" a="1"/>
  <c r="L151" i="5" s="1"/>
  <c r="M151" i="5" a="1"/>
  <c r="M151" i="5" s="1"/>
  <c r="N151" i="5" a="1"/>
  <c r="N151" i="5" s="1"/>
  <c r="O151" i="5" a="1"/>
  <c r="O151" i="5" s="1"/>
  <c r="K152" i="5" a="1"/>
  <c r="K152" i="5" s="1"/>
  <c r="L152" i="5" a="1"/>
  <c r="L152" i="5" s="1"/>
  <c r="M152" i="5" a="1"/>
  <c r="M152" i="5" s="1"/>
  <c r="N152" i="5" a="1"/>
  <c r="N152" i="5" s="1"/>
  <c r="O152" i="5" a="1"/>
  <c r="O152" i="5" s="1"/>
  <c r="K153" i="5" a="1"/>
  <c r="K153" i="5" s="1"/>
  <c r="L153" i="5" a="1"/>
  <c r="L153" i="5" s="1"/>
  <c r="M153" i="5" a="1"/>
  <c r="M153" i="5" s="1"/>
  <c r="N153" i="5" a="1"/>
  <c r="N153" i="5" s="1"/>
  <c r="O153" i="5" a="1"/>
  <c r="O153" i="5" s="1"/>
  <c r="K154" i="5" a="1"/>
  <c r="K154" i="5" s="1"/>
  <c r="L154" i="5" a="1"/>
  <c r="L154" i="5" s="1"/>
  <c r="M154" i="5" a="1"/>
  <c r="M154" i="5" s="1"/>
  <c r="N154" i="5" a="1"/>
  <c r="N154" i="5" s="1"/>
  <c r="O154" i="5" a="1"/>
  <c r="O154" i="5" s="1"/>
  <c r="K155" i="5" a="1"/>
  <c r="K155" i="5" s="1"/>
  <c r="L155" i="5" a="1"/>
  <c r="L155" i="5" s="1"/>
  <c r="M155" i="5" a="1"/>
  <c r="M155" i="5" s="1"/>
  <c r="N155" i="5" a="1"/>
  <c r="N155" i="5" s="1"/>
  <c r="O155" i="5" a="1"/>
  <c r="O155" i="5" s="1"/>
  <c r="K156" i="5" a="1"/>
  <c r="K156" i="5" s="1"/>
  <c r="L156" i="5" a="1"/>
  <c r="L156" i="5" s="1"/>
  <c r="M156" i="5" a="1"/>
  <c r="M156" i="5" s="1"/>
  <c r="N156" i="5" a="1"/>
  <c r="N156" i="5" s="1"/>
  <c r="O156" i="5" a="1"/>
  <c r="O156" i="5" s="1"/>
  <c r="K157" i="5" a="1"/>
  <c r="K157" i="5" s="1"/>
  <c r="L157" i="5" a="1"/>
  <c r="L157" i="5" s="1"/>
  <c r="M157" i="5" a="1"/>
  <c r="M157" i="5" s="1"/>
  <c r="N157" i="5" a="1"/>
  <c r="N157" i="5" s="1"/>
  <c r="O157" i="5" a="1"/>
  <c r="O157" i="5" s="1"/>
  <c r="K158" i="5" a="1"/>
  <c r="K158" i="5" s="1"/>
  <c r="L158" i="5" a="1"/>
  <c r="L158" i="5" s="1"/>
  <c r="M158" i="5" a="1"/>
  <c r="M158" i="5" s="1"/>
  <c r="N158" i="5" a="1"/>
  <c r="N158" i="5" s="1"/>
  <c r="O158" i="5" a="1"/>
  <c r="O158" i="5" s="1"/>
  <c r="K159" i="5" a="1"/>
  <c r="K159" i="5" s="1"/>
  <c r="L159" i="5" a="1"/>
  <c r="L159" i="5" s="1"/>
  <c r="M159" i="5" a="1"/>
  <c r="M159" i="5" s="1"/>
  <c r="N159" i="5" a="1"/>
  <c r="N159" i="5" s="1"/>
  <c r="O159" i="5" a="1"/>
  <c r="O159" i="5" s="1"/>
  <c r="K160" i="5" a="1"/>
  <c r="K160" i="5" s="1"/>
  <c r="L160" i="5" a="1"/>
  <c r="L160" i="5" s="1"/>
  <c r="M160" i="5" a="1"/>
  <c r="M160" i="5" s="1"/>
  <c r="N160" i="5" a="1"/>
  <c r="N160" i="5" s="1"/>
  <c r="O160" i="5" a="1"/>
  <c r="O160" i="5" s="1"/>
  <c r="K161" i="5" a="1"/>
  <c r="K161" i="5" s="1"/>
  <c r="L161" i="5" a="1"/>
  <c r="L161" i="5" s="1"/>
  <c r="M161" i="5" a="1"/>
  <c r="M161" i="5" s="1"/>
  <c r="N161" i="5" a="1"/>
  <c r="N161" i="5" s="1"/>
  <c r="O161" i="5" a="1"/>
  <c r="O161" i="5" s="1"/>
  <c r="K162" i="5" a="1"/>
  <c r="K162" i="5" s="1"/>
  <c r="L162" i="5" a="1"/>
  <c r="L162" i="5" s="1"/>
  <c r="M162" i="5" a="1"/>
  <c r="M162" i="5" s="1"/>
  <c r="N162" i="5" a="1"/>
  <c r="N162" i="5" s="1"/>
  <c r="O162" i="5" a="1"/>
  <c r="O162" i="5" s="1"/>
  <c r="K163" i="5" a="1"/>
  <c r="K163" i="5" s="1"/>
  <c r="L163" i="5" a="1"/>
  <c r="L163" i="5" s="1"/>
  <c r="M163" i="5" a="1"/>
  <c r="M163" i="5" s="1"/>
  <c r="N163" i="5" a="1"/>
  <c r="N163" i="5" s="1"/>
  <c r="O163" i="5" a="1"/>
  <c r="O163" i="5" s="1"/>
  <c r="K164" i="5" a="1"/>
  <c r="K164" i="5" s="1"/>
  <c r="L164" i="5" a="1"/>
  <c r="L164" i="5" s="1"/>
  <c r="M164" i="5" a="1"/>
  <c r="M164" i="5" s="1"/>
  <c r="N164" i="5" a="1"/>
  <c r="N164" i="5" s="1"/>
  <c r="O164" i="5" a="1"/>
  <c r="O164" i="5" s="1"/>
  <c r="K165" i="5" a="1"/>
  <c r="K165" i="5" s="1"/>
  <c r="L165" i="5" a="1"/>
  <c r="L165" i="5" s="1"/>
  <c r="M165" i="5" a="1"/>
  <c r="M165" i="5" s="1"/>
  <c r="N165" i="5" a="1"/>
  <c r="N165" i="5" s="1"/>
  <c r="O165" i="5" a="1"/>
  <c r="O165" i="5" s="1"/>
  <c r="K166" i="5" a="1"/>
  <c r="K166" i="5" s="1"/>
  <c r="L166" i="5" a="1"/>
  <c r="L166" i="5" s="1"/>
  <c r="M166" i="5" a="1"/>
  <c r="M166" i="5" s="1"/>
  <c r="N166" i="5" a="1"/>
  <c r="N166" i="5" s="1"/>
  <c r="O166" i="5" a="1"/>
  <c r="O166" i="5" s="1"/>
  <c r="K167" i="5" a="1"/>
  <c r="K167" i="5" s="1"/>
  <c r="L167" i="5" a="1"/>
  <c r="L167" i="5" s="1"/>
  <c r="M167" i="5" a="1"/>
  <c r="M167" i="5" s="1"/>
  <c r="N167" i="5" a="1"/>
  <c r="N167" i="5" s="1"/>
  <c r="O167" i="5" a="1"/>
  <c r="O167" i="5" s="1"/>
  <c r="K168" i="5" a="1"/>
  <c r="K168" i="5" s="1"/>
  <c r="L168" i="5" a="1"/>
  <c r="L168" i="5" s="1"/>
  <c r="M168" i="5" a="1"/>
  <c r="M168" i="5" s="1"/>
  <c r="H24" i="10" s="1"/>
  <c r="N168" i="5" a="1"/>
  <c r="N168" i="5" s="1"/>
  <c r="O168" i="5" a="1"/>
  <c r="O168" i="5" s="1"/>
  <c r="K169" i="5" a="1"/>
  <c r="K169" i="5" s="1"/>
  <c r="L169" i="5" a="1"/>
  <c r="L169" i="5" s="1"/>
  <c r="M169" i="5" a="1"/>
  <c r="M169" i="5" s="1"/>
  <c r="N169" i="5" a="1"/>
  <c r="N169" i="5" s="1"/>
  <c r="O169" i="5" a="1"/>
  <c r="O169" i="5" s="1"/>
  <c r="K170" i="5" a="1"/>
  <c r="K170" i="5" s="1"/>
  <c r="L170" i="5" a="1"/>
  <c r="L170" i="5" s="1"/>
  <c r="M170" i="5" a="1"/>
  <c r="M170" i="5" s="1"/>
  <c r="N170" i="5" a="1"/>
  <c r="N170" i="5" s="1"/>
  <c r="O170" i="5" a="1"/>
  <c r="O170" i="5" s="1"/>
  <c r="K171" i="5" a="1"/>
  <c r="K171" i="5" s="1"/>
  <c r="L171" i="5" a="1"/>
  <c r="L171" i="5" s="1"/>
  <c r="M171" i="5" a="1"/>
  <c r="M171" i="5" s="1"/>
  <c r="N171" i="5" a="1"/>
  <c r="N171" i="5" s="1"/>
  <c r="O171" i="5" a="1"/>
  <c r="O171" i="5" s="1"/>
  <c r="K172" i="5" a="1"/>
  <c r="K172" i="5" s="1"/>
  <c r="L172" i="5" a="1"/>
  <c r="L172" i="5" s="1"/>
  <c r="M172" i="5" a="1"/>
  <c r="M172" i="5" s="1"/>
  <c r="N172" i="5" a="1"/>
  <c r="N172" i="5" s="1"/>
  <c r="O172" i="5" a="1"/>
  <c r="O172" i="5" s="1"/>
  <c r="K173" i="5" a="1"/>
  <c r="K173" i="5" s="1"/>
  <c r="L173" i="5" a="1"/>
  <c r="L173" i="5" s="1"/>
  <c r="M173" i="5" a="1"/>
  <c r="M173" i="5" s="1"/>
  <c r="N173" i="5" a="1"/>
  <c r="N173" i="5" s="1"/>
  <c r="O173" i="5" a="1"/>
  <c r="O173" i="5" s="1"/>
  <c r="K174" i="5" a="1"/>
  <c r="K174" i="5" s="1"/>
  <c r="L174" i="5" a="1"/>
  <c r="L174" i="5" s="1"/>
  <c r="M174" i="5" a="1"/>
  <c r="M174" i="5" s="1"/>
  <c r="N174" i="5" a="1"/>
  <c r="N174" i="5" s="1"/>
  <c r="O174" i="5" a="1"/>
  <c r="O174" i="5" s="1"/>
  <c r="K175" i="5" a="1"/>
  <c r="K175" i="5" s="1"/>
  <c r="L175" i="5" a="1"/>
  <c r="L175" i="5" s="1"/>
  <c r="M175" i="5" a="1"/>
  <c r="M175" i="5" s="1"/>
  <c r="N175" i="5" a="1"/>
  <c r="N175" i="5" s="1"/>
  <c r="O175" i="5" a="1"/>
  <c r="O175" i="5" s="1"/>
  <c r="K176" i="5" a="1"/>
  <c r="K176" i="5" s="1"/>
  <c r="L176" i="5" a="1"/>
  <c r="L176" i="5" s="1"/>
  <c r="M176" i="5" a="1"/>
  <c r="M176" i="5" s="1"/>
  <c r="N176" i="5" a="1"/>
  <c r="N176" i="5" s="1"/>
  <c r="O176" i="5" a="1"/>
  <c r="O176" i="5" s="1"/>
  <c r="K177" i="5" a="1"/>
  <c r="K177" i="5" s="1"/>
  <c r="L177" i="5" a="1"/>
  <c r="L177" i="5" s="1"/>
  <c r="M177" i="5" a="1"/>
  <c r="M177" i="5" s="1"/>
  <c r="N177" i="5" a="1"/>
  <c r="N177" i="5" s="1"/>
  <c r="O177" i="5" a="1"/>
  <c r="O177" i="5" s="1"/>
  <c r="K178" i="5" a="1"/>
  <c r="K178" i="5" s="1"/>
  <c r="L178" i="5" a="1"/>
  <c r="L178" i="5" s="1"/>
  <c r="M178" i="5" a="1"/>
  <c r="M178" i="5" s="1"/>
  <c r="N178" i="5" a="1"/>
  <c r="N178" i="5" s="1"/>
  <c r="O178" i="5" a="1"/>
  <c r="O178" i="5" s="1"/>
  <c r="K179" i="5" a="1"/>
  <c r="K179" i="5" s="1"/>
  <c r="L179" i="5" a="1"/>
  <c r="L179" i="5" s="1"/>
  <c r="M179" i="5" a="1"/>
  <c r="M179" i="5" s="1"/>
  <c r="N179" i="5" a="1"/>
  <c r="N179" i="5" s="1"/>
  <c r="O179" i="5" a="1"/>
  <c r="O179" i="5" s="1"/>
  <c r="K180" i="5" a="1"/>
  <c r="K180" i="5" s="1"/>
  <c r="L180" i="5" a="1"/>
  <c r="L180" i="5" s="1"/>
  <c r="M180" i="5" a="1"/>
  <c r="M180" i="5" s="1"/>
  <c r="H25" i="10" s="1"/>
  <c r="N180" i="5" a="1"/>
  <c r="N180" i="5" s="1"/>
  <c r="O180" i="5" a="1"/>
  <c r="O180" i="5" s="1"/>
  <c r="K181" i="5" a="1"/>
  <c r="K181" i="5" s="1"/>
  <c r="L181" i="5" a="1"/>
  <c r="L181" i="5" s="1"/>
  <c r="M181" i="5" a="1"/>
  <c r="M181" i="5" s="1"/>
  <c r="N181" i="5" a="1"/>
  <c r="N181" i="5" s="1"/>
  <c r="O181" i="5" a="1"/>
  <c r="O181" i="5" s="1"/>
  <c r="K182" i="5" a="1"/>
  <c r="K182" i="5" s="1"/>
  <c r="L182" i="5" a="1"/>
  <c r="L182" i="5" s="1"/>
  <c r="M182" i="5" a="1"/>
  <c r="M182" i="5" s="1"/>
  <c r="N182" i="5" a="1"/>
  <c r="N182" i="5" s="1"/>
  <c r="O182" i="5" a="1"/>
  <c r="O182" i="5" s="1"/>
  <c r="K183" i="5" a="1"/>
  <c r="K183" i="5" s="1"/>
  <c r="L183" i="5" a="1"/>
  <c r="L183" i="5" s="1"/>
  <c r="M183" i="5" a="1"/>
  <c r="M183" i="5" s="1"/>
  <c r="N183" i="5" a="1"/>
  <c r="N183" i="5" s="1"/>
  <c r="O183" i="5" a="1"/>
  <c r="O183" i="5" s="1"/>
  <c r="K184" i="5" a="1"/>
  <c r="K184" i="5" s="1"/>
  <c r="L184" i="5" a="1"/>
  <c r="L184" i="5" s="1"/>
  <c r="M184" i="5" a="1"/>
  <c r="M184" i="5" s="1"/>
  <c r="N184" i="5" a="1"/>
  <c r="N184" i="5" s="1"/>
  <c r="O184" i="5" a="1"/>
  <c r="O184" i="5" s="1"/>
  <c r="K185" i="5" a="1"/>
  <c r="K185" i="5" s="1"/>
  <c r="L185" i="5" a="1"/>
  <c r="L185" i="5" s="1"/>
  <c r="M185" i="5" a="1"/>
  <c r="M185" i="5" s="1"/>
  <c r="N185" i="5" a="1"/>
  <c r="N185" i="5" s="1"/>
  <c r="O185" i="5" a="1"/>
  <c r="O185" i="5" s="1"/>
  <c r="K186" i="5" a="1"/>
  <c r="K186" i="5" s="1"/>
  <c r="L186" i="5" a="1"/>
  <c r="L186" i="5" s="1"/>
  <c r="M186" i="5" a="1"/>
  <c r="M186" i="5" s="1"/>
  <c r="N186" i="5" a="1"/>
  <c r="N186" i="5" s="1"/>
  <c r="O186" i="5" a="1"/>
  <c r="O186" i="5" s="1"/>
  <c r="K187" i="5" a="1"/>
  <c r="K187" i="5" s="1"/>
  <c r="L187" i="5" a="1"/>
  <c r="L187" i="5" s="1"/>
  <c r="M187" i="5" a="1"/>
  <c r="M187" i="5" s="1"/>
  <c r="N187" i="5" a="1"/>
  <c r="N187" i="5" s="1"/>
  <c r="O187" i="5" a="1"/>
  <c r="O187" i="5" s="1"/>
  <c r="K188" i="5" a="1"/>
  <c r="K188" i="5" s="1"/>
  <c r="L188" i="5" a="1"/>
  <c r="L188" i="5" s="1"/>
  <c r="M188" i="5" a="1"/>
  <c r="M188" i="5" s="1"/>
  <c r="N188" i="5" a="1"/>
  <c r="N188" i="5" s="1"/>
  <c r="O188" i="5" a="1"/>
  <c r="O188" i="5" s="1"/>
  <c r="K189" i="5" a="1"/>
  <c r="K189" i="5" s="1"/>
  <c r="L189" i="5" a="1"/>
  <c r="L189" i="5" s="1"/>
  <c r="M189" i="5" a="1"/>
  <c r="M189" i="5" s="1"/>
  <c r="N189" i="5" a="1"/>
  <c r="N189" i="5" s="1"/>
  <c r="O189" i="5" a="1"/>
  <c r="O189" i="5" s="1"/>
  <c r="K190" i="5" a="1"/>
  <c r="K190" i="5" s="1"/>
  <c r="L190" i="5" a="1"/>
  <c r="L190" i="5" s="1"/>
  <c r="M190" i="5" a="1"/>
  <c r="M190" i="5" s="1"/>
  <c r="N190" i="5" a="1"/>
  <c r="N190" i="5" s="1"/>
  <c r="O190" i="5" a="1"/>
  <c r="O190" i="5" s="1"/>
  <c r="K191" i="5" a="1"/>
  <c r="K191" i="5" s="1"/>
  <c r="L191" i="5" a="1"/>
  <c r="L191" i="5" s="1"/>
  <c r="M191" i="5" a="1"/>
  <c r="M191" i="5" s="1"/>
  <c r="N191" i="5" a="1"/>
  <c r="N191" i="5" s="1"/>
  <c r="O191" i="5" a="1"/>
  <c r="O191" i="5" s="1"/>
  <c r="K192" i="5" a="1"/>
  <c r="K192" i="5" s="1"/>
  <c r="L192" i="5" a="1"/>
  <c r="L192" i="5" s="1"/>
  <c r="M192" i="5" a="1"/>
  <c r="M192" i="5" s="1"/>
  <c r="H26" i="10" s="1"/>
  <c r="N192" i="5" a="1"/>
  <c r="N192" i="5" s="1"/>
  <c r="O192" i="5" a="1"/>
  <c r="O192" i="5" s="1"/>
  <c r="K193" i="5" a="1"/>
  <c r="K193" i="5" s="1"/>
  <c r="L193" i="5" a="1"/>
  <c r="L193" i="5" s="1"/>
  <c r="M193" i="5" a="1"/>
  <c r="M193" i="5" s="1"/>
  <c r="H27" i="10" s="1"/>
  <c r="N193" i="5" a="1"/>
  <c r="N193" i="5" s="1"/>
  <c r="O193" i="5" a="1"/>
  <c r="O193" i="5" s="1"/>
  <c r="K194" i="5" a="1"/>
  <c r="K194" i="5" s="1"/>
  <c r="L194" i="5" a="1"/>
  <c r="L194" i="5" s="1"/>
  <c r="M194" i="5" a="1"/>
  <c r="M194" i="5" s="1"/>
  <c r="H28" i="10" s="1"/>
  <c r="N194" i="5" a="1"/>
  <c r="N194" i="5" s="1"/>
  <c r="O194" i="5" a="1"/>
  <c r="O194" i="5" s="1"/>
  <c r="K195" i="5" a="1"/>
  <c r="K195" i="5" s="1"/>
  <c r="L195" i="5" a="1"/>
  <c r="L195" i="5" s="1"/>
  <c r="M195" i="5" a="1"/>
  <c r="M195" i="5" s="1"/>
  <c r="H29" i="10" s="1"/>
  <c r="N195" i="5" a="1"/>
  <c r="N195" i="5" s="1"/>
  <c r="O195" i="5" a="1"/>
  <c r="O195" i="5" s="1"/>
  <c r="K13" i="5" a="1"/>
  <c r="K13" i="5" s="1"/>
  <c r="L13" i="5" a="1"/>
  <c r="L13" i="5" s="1"/>
  <c r="M13" i="5" a="1"/>
  <c r="M13" i="5" s="1"/>
  <c r="N13" i="5" a="1"/>
  <c r="N13" i="5" s="1"/>
  <c r="O13" i="5" a="1"/>
  <c r="O13" i="5" s="1"/>
  <c r="J13" i="5" a="1"/>
  <c r="J13" i="5" s="1"/>
  <c r="J14" i="5" a="1"/>
  <c r="J14" i="5" s="1"/>
  <c r="J15" i="5" a="1"/>
  <c r="J15" i="5" s="1"/>
  <c r="J16" i="5" a="1"/>
  <c r="J16" i="5" s="1"/>
  <c r="J17" i="5" a="1"/>
  <c r="J17" i="5" s="1"/>
  <c r="J18" i="5" a="1"/>
  <c r="J18" i="5" s="1"/>
  <c r="J19" i="5" a="1"/>
  <c r="J19" i="5" s="1"/>
  <c r="J20" i="5" a="1"/>
  <c r="J20" i="5" s="1"/>
  <c r="J21" i="5" a="1"/>
  <c r="J21" i="5" s="1"/>
  <c r="J22" i="5" a="1"/>
  <c r="J22" i="5" s="1"/>
  <c r="J23" i="5" a="1"/>
  <c r="J23" i="5" s="1"/>
  <c r="J24" i="5" a="1"/>
  <c r="J24" i="5" s="1"/>
  <c r="J25" i="5" a="1"/>
  <c r="J25" i="5" s="1"/>
  <c r="J26" i="5" a="1"/>
  <c r="J26" i="5" s="1"/>
  <c r="J27" i="5" a="1"/>
  <c r="J27" i="5" s="1"/>
  <c r="J28" i="5" a="1"/>
  <c r="J28" i="5" s="1"/>
  <c r="J29" i="5" a="1"/>
  <c r="J29" i="5" s="1"/>
  <c r="J30" i="5" a="1"/>
  <c r="J30" i="5" s="1"/>
  <c r="J31" i="5" a="1"/>
  <c r="J31" i="5" s="1"/>
  <c r="J32" i="5" a="1"/>
  <c r="J32" i="5" s="1"/>
  <c r="J33" i="5" a="1"/>
  <c r="J33" i="5" s="1"/>
  <c r="J34" i="5" a="1"/>
  <c r="J34" i="5" s="1"/>
  <c r="J35" i="5" a="1"/>
  <c r="J35" i="5" s="1"/>
  <c r="J36" i="5" a="1"/>
  <c r="J36" i="5" s="1"/>
  <c r="J37" i="5" a="1"/>
  <c r="J37" i="5" s="1"/>
  <c r="J38" i="5" a="1"/>
  <c r="J38" i="5" s="1"/>
  <c r="J39" i="5" a="1"/>
  <c r="J39" i="5" s="1"/>
  <c r="J40" i="5" a="1"/>
  <c r="J40" i="5" s="1"/>
  <c r="J41" i="5" a="1"/>
  <c r="J41" i="5" s="1"/>
  <c r="J42" i="5" a="1"/>
  <c r="J42" i="5" s="1"/>
  <c r="J43" i="5" a="1"/>
  <c r="J43" i="5" s="1"/>
  <c r="J44" i="5" a="1"/>
  <c r="J44" i="5" s="1"/>
  <c r="J45" i="5" a="1"/>
  <c r="J45" i="5" s="1"/>
  <c r="J46" i="5" a="1"/>
  <c r="J46" i="5" s="1"/>
  <c r="J47" i="5" a="1"/>
  <c r="J47" i="5" s="1"/>
  <c r="J48" i="5" a="1"/>
  <c r="J48" i="5" s="1"/>
  <c r="J49" i="5" a="1"/>
  <c r="J49" i="5" s="1"/>
  <c r="J50" i="5" a="1"/>
  <c r="J50" i="5" s="1"/>
  <c r="J51" i="5" a="1"/>
  <c r="J51" i="5" s="1"/>
  <c r="J52" i="5" a="1"/>
  <c r="J52" i="5" s="1"/>
  <c r="J53" i="5" a="1"/>
  <c r="J53" i="5" s="1"/>
  <c r="J54" i="5" a="1"/>
  <c r="J54" i="5" s="1"/>
  <c r="J55" i="5" a="1"/>
  <c r="J55" i="5" s="1"/>
  <c r="J56" i="5" a="1"/>
  <c r="J56" i="5" s="1"/>
  <c r="J57" i="5" a="1"/>
  <c r="J57" i="5" s="1"/>
  <c r="J58" i="5" a="1"/>
  <c r="J58" i="5" s="1"/>
  <c r="J59" i="5" a="1"/>
  <c r="J59" i="5" s="1"/>
  <c r="J60" i="5" a="1"/>
  <c r="J60" i="5" s="1"/>
  <c r="J61" i="5" a="1"/>
  <c r="J61" i="5" s="1"/>
  <c r="J62" i="5" a="1"/>
  <c r="J62" i="5" s="1"/>
  <c r="J63" i="5" a="1"/>
  <c r="J63" i="5" s="1"/>
  <c r="J64" i="5" a="1"/>
  <c r="J64" i="5" s="1"/>
  <c r="J65" i="5" a="1"/>
  <c r="J65" i="5" s="1"/>
  <c r="J66" i="5" a="1"/>
  <c r="J66" i="5" s="1"/>
  <c r="J67" i="5" a="1"/>
  <c r="J67" i="5" s="1"/>
  <c r="J68" i="5" a="1"/>
  <c r="J68" i="5" s="1"/>
  <c r="J69" i="5" a="1"/>
  <c r="J69" i="5" s="1"/>
  <c r="J70" i="5" a="1"/>
  <c r="J70" i="5" s="1"/>
  <c r="J71" i="5" a="1"/>
  <c r="J71" i="5" s="1"/>
  <c r="J72" i="5" a="1"/>
  <c r="J72" i="5" s="1"/>
  <c r="J73" i="5" a="1"/>
  <c r="J73" i="5" s="1"/>
  <c r="J74" i="5" a="1"/>
  <c r="J74" i="5" s="1"/>
  <c r="J75" i="5" a="1"/>
  <c r="J75" i="5" s="1"/>
  <c r="J76" i="5" a="1"/>
  <c r="J76" i="5" s="1"/>
  <c r="J77" i="5" a="1"/>
  <c r="J77" i="5" s="1"/>
  <c r="J78" i="5" a="1"/>
  <c r="J78" i="5" s="1"/>
  <c r="J79" i="5" a="1"/>
  <c r="J79" i="5" s="1"/>
  <c r="J80" i="5" a="1"/>
  <c r="J80" i="5" s="1"/>
  <c r="J81" i="5" a="1"/>
  <c r="J81" i="5" s="1"/>
  <c r="J82" i="5" a="1"/>
  <c r="J82" i="5" s="1"/>
  <c r="J83" i="5" a="1"/>
  <c r="J83" i="5" s="1"/>
  <c r="J84" i="5" a="1"/>
  <c r="J84" i="5" s="1"/>
  <c r="J85" i="5" a="1"/>
  <c r="J85" i="5" s="1"/>
  <c r="J86" i="5" a="1"/>
  <c r="J86" i="5" s="1"/>
  <c r="J87" i="5" a="1"/>
  <c r="J87" i="5" s="1"/>
  <c r="J88" i="5" a="1"/>
  <c r="J88" i="5" s="1"/>
  <c r="J89" i="5" a="1"/>
  <c r="J89" i="5" s="1"/>
  <c r="J90" i="5" a="1"/>
  <c r="J90" i="5" s="1"/>
  <c r="J91" i="5" a="1"/>
  <c r="J91" i="5" s="1"/>
  <c r="J92" i="5" a="1"/>
  <c r="J92" i="5" s="1"/>
  <c r="J93" i="5" a="1"/>
  <c r="J93" i="5" s="1"/>
  <c r="J94" i="5" a="1"/>
  <c r="J94" i="5" s="1"/>
  <c r="J95" i="5" a="1"/>
  <c r="J95" i="5" s="1"/>
  <c r="J96" i="5" a="1"/>
  <c r="J96" i="5" s="1"/>
  <c r="J97" i="5" a="1"/>
  <c r="J97" i="5" s="1"/>
  <c r="J98" i="5" a="1"/>
  <c r="J98" i="5" s="1"/>
  <c r="J99" i="5" a="1"/>
  <c r="J99" i="5" s="1"/>
  <c r="J100" i="5" a="1"/>
  <c r="J100" i="5" s="1"/>
  <c r="J101" i="5" a="1"/>
  <c r="J101" i="5" s="1"/>
  <c r="J102" i="5" a="1"/>
  <c r="J102" i="5" s="1"/>
  <c r="J103" i="5" a="1"/>
  <c r="J103" i="5" s="1"/>
  <c r="J104" i="5" a="1"/>
  <c r="J104" i="5" s="1"/>
  <c r="J105" i="5" a="1"/>
  <c r="J105" i="5" s="1"/>
  <c r="J106" i="5" a="1"/>
  <c r="J106" i="5" s="1"/>
  <c r="J107" i="5" a="1"/>
  <c r="J107" i="5" s="1"/>
  <c r="J108" i="5" a="1"/>
  <c r="J108" i="5" s="1"/>
  <c r="J109" i="5" a="1"/>
  <c r="J109" i="5" s="1"/>
  <c r="J110" i="5" a="1"/>
  <c r="J110" i="5" s="1"/>
  <c r="J111" i="5" a="1"/>
  <c r="J111" i="5" s="1"/>
  <c r="J112" i="5" a="1"/>
  <c r="J112" i="5" s="1"/>
  <c r="J113" i="5" a="1"/>
  <c r="J113" i="5" s="1"/>
  <c r="J114" i="5" a="1"/>
  <c r="J114" i="5" s="1"/>
  <c r="J115" i="5" a="1"/>
  <c r="J115" i="5" s="1"/>
  <c r="J116" i="5" a="1"/>
  <c r="J116" i="5" s="1"/>
  <c r="J117" i="5" a="1"/>
  <c r="J117" i="5" s="1"/>
  <c r="J118" i="5" a="1"/>
  <c r="J118" i="5" s="1"/>
  <c r="J119" i="5" a="1"/>
  <c r="J119" i="5" s="1"/>
  <c r="J120" i="5" a="1"/>
  <c r="J120" i="5" s="1"/>
  <c r="J121" i="5" a="1"/>
  <c r="J121" i="5" s="1"/>
  <c r="J122" i="5" a="1"/>
  <c r="J122" i="5" s="1"/>
  <c r="J123" i="5" a="1"/>
  <c r="J123" i="5" s="1"/>
  <c r="J124" i="5" a="1"/>
  <c r="J124" i="5" s="1"/>
  <c r="J125" i="5" a="1"/>
  <c r="J125" i="5" s="1"/>
  <c r="J126" i="5" a="1"/>
  <c r="J126" i="5" s="1"/>
  <c r="J127" i="5" a="1"/>
  <c r="J127" i="5" s="1"/>
  <c r="J128" i="5" a="1"/>
  <c r="J128" i="5" s="1"/>
  <c r="J129" i="5" a="1"/>
  <c r="J129" i="5" s="1"/>
  <c r="J130" i="5" a="1"/>
  <c r="J130" i="5" s="1"/>
  <c r="J131" i="5" a="1"/>
  <c r="J131" i="5" s="1"/>
  <c r="J132" i="5" a="1"/>
  <c r="J132" i="5" s="1"/>
  <c r="J133" i="5" a="1"/>
  <c r="J133" i="5" s="1"/>
  <c r="J134" i="5" a="1"/>
  <c r="J134" i="5" s="1"/>
  <c r="J135" i="5" a="1"/>
  <c r="J135" i="5" s="1"/>
  <c r="J136" i="5" a="1"/>
  <c r="J136" i="5" s="1"/>
  <c r="J137" i="5" a="1"/>
  <c r="J137" i="5" s="1"/>
  <c r="J138" i="5" a="1"/>
  <c r="J138" i="5" s="1"/>
  <c r="J139" i="5" a="1"/>
  <c r="J139" i="5" s="1"/>
  <c r="J140" i="5" a="1"/>
  <c r="J140" i="5" s="1"/>
  <c r="J141" i="5" a="1"/>
  <c r="J141" i="5" s="1"/>
  <c r="J142" i="5" a="1"/>
  <c r="J142" i="5" s="1"/>
  <c r="J143" i="5" a="1"/>
  <c r="J143" i="5" s="1"/>
  <c r="J144" i="5" a="1"/>
  <c r="J144" i="5" s="1"/>
  <c r="J145" i="5" a="1"/>
  <c r="J145" i="5" s="1"/>
  <c r="J146" i="5" a="1"/>
  <c r="J146" i="5" s="1"/>
  <c r="J147" i="5" a="1"/>
  <c r="J147" i="5" s="1"/>
  <c r="J148" i="5" a="1"/>
  <c r="J148" i="5" s="1"/>
  <c r="J149" i="5" a="1"/>
  <c r="J149" i="5" s="1"/>
  <c r="J150" i="5" a="1"/>
  <c r="J150" i="5" s="1"/>
  <c r="J151" i="5" a="1"/>
  <c r="J151" i="5" s="1"/>
  <c r="J152" i="5" a="1"/>
  <c r="J152" i="5" s="1"/>
  <c r="J153" i="5" a="1"/>
  <c r="J153" i="5" s="1"/>
  <c r="J154" i="5" a="1"/>
  <c r="J154" i="5" s="1"/>
  <c r="J155" i="5" a="1"/>
  <c r="J155" i="5" s="1"/>
  <c r="J156" i="5" a="1"/>
  <c r="J156" i="5" s="1"/>
  <c r="J157" i="5" a="1"/>
  <c r="J157" i="5" s="1"/>
  <c r="J158" i="5" a="1"/>
  <c r="J158" i="5" s="1"/>
  <c r="J159" i="5" a="1"/>
  <c r="J159" i="5" s="1"/>
  <c r="J160" i="5" a="1"/>
  <c r="J160" i="5" s="1"/>
  <c r="J161" i="5" a="1"/>
  <c r="J161" i="5" s="1"/>
  <c r="J162" i="5" a="1"/>
  <c r="J162" i="5" s="1"/>
  <c r="J163" i="5" a="1"/>
  <c r="J163" i="5" s="1"/>
  <c r="J164" i="5" a="1"/>
  <c r="J164" i="5" s="1"/>
  <c r="J165" i="5" a="1"/>
  <c r="J165" i="5" s="1"/>
  <c r="J166" i="5" a="1"/>
  <c r="J166" i="5" s="1"/>
  <c r="J167" i="5" a="1"/>
  <c r="J167" i="5" s="1"/>
  <c r="J168" i="5" a="1"/>
  <c r="J168" i="5" s="1"/>
  <c r="H11" i="10" s="1"/>
  <c r="J169" i="5" a="1"/>
  <c r="J169" i="5" s="1"/>
  <c r="J170" i="5" a="1"/>
  <c r="J170" i="5" s="1"/>
  <c r="J171" i="5" a="1"/>
  <c r="J171" i="5" s="1"/>
  <c r="J172" i="5" a="1"/>
  <c r="J172" i="5" s="1"/>
  <c r="J173" i="5" a="1"/>
  <c r="J173" i="5" s="1"/>
  <c r="J174" i="5" a="1"/>
  <c r="J174" i="5" s="1"/>
  <c r="J175" i="5" a="1"/>
  <c r="J175" i="5" s="1"/>
  <c r="J176" i="5" a="1"/>
  <c r="J176" i="5" s="1"/>
  <c r="J177" i="5" a="1"/>
  <c r="J177" i="5" s="1"/>
  <c r="J178" i="5" a="1"/>
  <c r="J178" i="5" s="1"/>
  <c r="J179" i="5" a="1"/>
  <c r="J179" i="5" s="1"/>
  <c r="J180" i="5" a="1"/>
  <c r="J180" i="5" s="1"/>
  <c r="H12" i="10" s="1"/>
  <c r="J181" i="5" a="1"/>
  <c r="J181" i="5" s="1"/>
  <c r="J182" i="5" a="1"/>
  <c r="J182" i="5" s="1"/>
  <c r="J183" i="5" a="1"/>
  <c r="J183" i="5" s="1"/>
  <c r="J184" i="5" a="1"/>
  <c r="J184" i="5" s="1"/>
  <c r="J185" i="5" a="1"/>
  <c r="J185" i="5" s="1"/>
  <c r="J186" i="5" a="1"/>
  <c r="J186" i="5" s="1"/>
  <c r="J187" i="5" a="1"/>
  <c r="J187" i="5" s="1"/>
  <c r="J188" i="5" a="1"/>
  <c r="J188" i="5" s="1"/>
  <c r="J189" i="5" a="1"/>
  <c r="J189" i="5" s="1"/>
  <c r="J190" i="5" a="1"/>
  <c r="J190" i="5" s="1"/>
  <c r="J191" i="5" a="1"/>
  <c r="J191" i="5" s="1"/>
  <c r="J192" i="5" a="1"/>
  <c r="J192" i="5" s="1"/>
  <c r="H13" i="10" s="1"/>
  <c r="J193" i="5" a="1"/>
  <c r="J193" i="5" s="1"/>
  <c r="H14" i="10" s="1"/>
  <c r="J194" i="5" a="1"/>
  <c r="J194" i="5" s="1"/>
  <c r="H15" i="10" s="1"/>
  <c r="J195" i="5" a="1"/>
  <c r="J195" i="5" s="1"/>
  <c r="H16" i="10" s="1"/>
  <c r="B12" i="10" l="1"/>
  <c r="C8" i="14"/>
  <c r="C12" i="10"/>
  <c r="D8" i="14"/>
  <c r="B13" i="10"/>
  <c r="C9" i="14"/>
  <c r="B11" i="10"/>
  <c r="C7" i="14"/>
  <c r="C13" i="10"/>
  <c r="D9" i="14"/>
  <c r="C11" i="10"/>
  <c r="D7" i="14"/>
  <c r="J13" i="10"/>
  <c r="J11" i="10"/>
  <c r="K12" i="10"/>
  <c r="K25" i="10"/>
  <c r="J28" i="10"/>
  <c r="K16" i="10"/>
  <c r="J27" i="10"/>
  <c r="K15" i="10"/>
  <c r="K28" i="10"/>
  <c r="J26" i="10"/>
  <c r="J24" i="10"/>
  <c r="K14" i="10"/>
  <c r="J12" i="10"/>
  <c r="K13" i="10"/>
  <c r="K11" i="10"/>
  <c r="K26" i="10"/>
  <c r="K24" i="10"/>
  <c r="J16" i="10"/>
  <c r="J29" i="10"/>
  <c r="K29" i="10"/>
  <c r="J15" i="10"/>
  <c r="J14" i="10"/>
  <c r="J25"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DE9D071-51E8-4FF9-960A-7E7CF27678B1}" keepAlive="1" name="Query - Table 0" description="Connection to the 'Table 0' query in the workbook." type="5" refreshedVersion="0" background="1">
    <dbPr connection="Provider=Microsoft.Mashup.OleDb.1;Data Source=$Workbook$;Location=&quot;Table 0&quot;;Extended Properties=&quot;&quot;" command="SELECT * FROM [Table 0]"/>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<sst xmlns="http://schemas.openxmlformats.org/spreadsheetml/2006/main" count="382" uniqueCount="282">
  <si>
    <t>Nivel</t>
  </si>
  <si>
    <t>Variación media</t>
  </si>
  <si>
    <t>Variación interanual</t>
  </si>
  <si>
    <t>IMAE</t>
  </si>
  <si>
    <t>--</t>
  </si>
  <si>
    <t>2022-Abril</t>
  </si>
  <si>
    <t>2022-Marzo</t>
  </si>
  <si>
    <t>2022-Febrero</t>
  </si>
  <si>
    <t>2022-Enero</t>
  </si>
  <si>
    <t>2021-Diciembre</t>
  </si>
  <si>
    <t>2021-Noviembre</t>
  </si>
  <si>
    <t>2021-Octubre</t>
  </si>
  <si>
    <t>2021-Setiembre</t>
  </si>
  <si>
    <t>2021-Agosto</t>
  </si>
  <si>
    <t>2021-Julio</t>
  </si>
  <si>
    <t>2021-Junio</t>
  </si>
  <si>
    <t>2021-Mayo</t>
  </si>
  <si>
    <t>2021-Abril</t>
  </si>
  <si>
    <t>2021-Marzo</t>
  </si>
  <si>
    <t>2021-Febrero</t>
  </si>
  <si>
    <t>2021-Enero</t>
  </si>
  <si>
    <t>2020-Diciembre</t>
  </si>
  <si>
    <t>2020-Noviembre</t>
  </si>
  <si>
    <t>2020-Octubre</t>
  </si>
  <si>
    <t>2020-Setiembre</t>
  </si>
  <si>
    <t>2020-Agosto</t>
  </si>
  <si>
    <t>2020-Julio</t>
  </si>
  <si>
    <t>2020-Junio</t>
  </si>
  <si>
    <t>2020-Mayo</t>
  </si>
  <si>
    <t>2020-Abril</t>
  </si>
  <si>
    <t>2020-Marzo</t>
  </si>
  <si>
    <t>2020-Febrero</t>
  </si>
  <si>
    <t>2020-Enero</t>
  </si>
  <si>
    <t>2019-Diciembre</t>
  </si>
  <si>
    <t>2019-Noviembre</t>
  </si>
  <si>
    <t>2019-Octubre</t>
  </si>
  <si>
    <t>2019-Setiembre</t>
  </si>
  <si>
    <t>2019-Agosto</t>
  </si>
  <si>
    <t>2019-Julio</t>
  </si>
  <si>
    <t>2019-Junio</t>
  </si>
  <si>
    <t>2019-Mayo</t>
  </si>
  <si>
    <t>2019-Abril</t>
  </si>
  <si>
    <t>2019-Marzo</t>
  </si>
  <si>
    <t>2019-Febrero</t>
  </si>
  <si>
    <t>2019-Enero</t>
  </si>
  <si>
    <t>2018-Diciembre</t>
  </si>
  <si>
    <t>2018-Noviembre</t>
  </si>
  <si>
    <t>2018-Octubre</t>
  </si>
  <si>
    <t>2018-Setiembre</t>
  </si>
  <si>
    <t>2018-Agosto</t>
  </si>
  <si>
    <t>2018-Julio</t>
  </si>
  <si>
    <t>2018-Junio</t>
  </si>
  <si>
    <t>2018-Mayo</t>
  </si>
  <si>
    <t>2018-Abril</t>
  </si>
  <si>
    <t>2018-Marzo</t>
  </si>
  <si>
    <t>2018-Febrero</t>
  </si>
  <si>
    <t>2018-Enero</t>
  </si>
  <si>
    <t>2017-Diciembre</t>
  </si>
  <si>
    <t>2017-Noviembre</t>
  </si>
  <si>
    <t>2017-Octubre</t>
  </si>
  <si>
    <t>2017-Setiembre</t>
  </si>
  <si>
    <t>2017-Agosto</t>
  </si>
  <si>
    <t>2017-Julio</t>
  </si>
  <si>
    <t>2017-Junio</t>
  </si>
  <si>
    <t>2017-Mayo</t>
  </si>
  <si>
    <t>2017-Abril</t>
  </si>
  <si>
    <t>2017-Marzo</t>
  </si>
  <si>
    <t>2017-Febrero</t>
  </si>
  <si>
    <t>2017-Enero</t>
  </si>
  <si>
    <t>2016-Diciembre</t>
  </si>
  <si>
    <t>2016-Noviembre</t>
  </si>
  <si>
    <t>2016-Octubre</t>
  </si>
  <si>
    <t>2016-Setiembre</t>
  </si>
  <si>
    <t>2016-Agosto</t>
  </si>
  <si>
    <t>2016-Julio</t>
  </si>
  <si>
    <t>2016-Junio</t>
  </si>
  <si>
    <t>2016-Mayo</t>
  </si>
  <si>
    <t>2016-Abril</t>
  </si>
  <si>
    <t>2016-Marzo</t>
  </si>
  <si>
    <t>2016-Febrero</t>
  </si>
  <si>
    <t>2016-Enero</t>
  </si>
  <si>
    <t>2015-Diciembre</t>
  </si>
  <si>
    <t>2015-Noviembre</t>
  </si>
  <si>
    <t>2015-Octubre</t>
  </si>
  <si>
    <t>2015-Setiembre</t>
  </si>
  <si>
    <t>2015-Agosto</t>
  </si>
  <si>
    <t>2015-Julio</t>
  </si>
  <si>
    <t>2015-Junio</t>
  </si>
  <si>
    <t>2015-Mayo</t>
  </si>
  <si>
    <t>2015-Abril</t>
  </si>
  <si>
    <t>2015-Marzo</t>
  </si>
  <si>
    <t>2015-Febrero</t>
  </si>
  <si>
    <t>2015-Enero</t>
  </si>
  <si>
    <t>2014-Diciembre</t>
  </si>
  <si>
    <t>2014-Noviembre</t>
  </si>
  <si>
    <t>2014-Octubre</t>
  </si>
  <si>
    <t>2014-Setiembre</t>
  </si>
  <si>
    <t>2014-Agosto</t>
  </si>
  <si>
    <t>2014-Julio</t>
  </si>
  <si>
    <t>2014-Junio</t>
  </si>
  <si>
    <t>2014-Mayo</t>
  </si>
  <si>
    <t>2014-Abril</t>
  </si>
  <si>
    <t>2014-Marzo</t>
  </si>
  <si>
    <t>2014-Febrero</t>
  </si>
  <si>
    <t>2014-Enero</t>
  </si>
  <si>
    <t>2013-Diciembre</t>
  </si>
  <si>
    <t>2013-Noviembre</t>
  </si>
  <si>
    <t>2013-Octubre</t>
  </si>
  <si>
    <t>2013-Setiembre</t>
  </si>
  <si>
    <t>2013-Agosto</t>
  </si>
  <si>
    <t>2013-Julio</t>
  </si>
  <si>
    <t>2013-Junio</t>
  </si>
  <si>
    <t>2013-Mayo</t>
  </si>
  <si>
    <t>2013-Abril</t>
  </si>
  <si>
    <t>2013-Marzo</t>
  </si>
  <si>
    <t>2013-Febrero</t>
  </si>
  <si>
    <t>2013-Enero</t>
  </si>
  <si>
    <t>2012-Diciembre</t>
  </si>
  <si>
    <t>2012-Noviembre</t>
  </si>
  <si>
    <t>2012-Octubre</t>
  </si>
  <si>
    <t>2012-Setiembre</t>
  </si>
  <si>
    <t>2012-Agosto</t>
  </si>
  <si>
    <t>2012-Julio</t>
  </si>
  <si>
    <t>2012-Junio</t>
  </si>
  <si>
    <t>2012-Mayo</t>
  </si>
  <si>
    <t>2012-Abril</t>
  </si>
  <si>
    <t>2012-Marzo</t>
  </si>
  <si>
    <t>2012-Febrero</t>
  </si>
  <si>
    <t>2012-Enero</t>
  </si>
  <si>
    <t>2011-Diciembre</t>
  </si>
  <si>
    <t>2011-Noviembre</t>
  </si>
  <si>
    <t>2011-Octubre</t>
  </si>
  <si>
    <t>2011-Setiembre</t>
  </si>
  <si>
    <t>2011-Agosto</t>
  </si>
  <si>
    <t>2011-Julio</t>
  </si>
  <si>
    <t>2011-Junio</t>
  </si>
  <si>
    <t>2011-Mayo</t>
  </si>
  <si>
    <t>2011-Abril</t>
  </si>
  <si>
    <t>2011-Marzo</t>
  </si>
  <si>
    <t>2011-Febrero</t>
  </si>
  <si>
    <t>2011-Enero</t>
  </si>
  <si>
    <t>2010-Diciembre</t>
  </si>
  <si>
    <t>2010-Noviembre</t>
  </si>
  <si>
    <t>2010-Octubre</t>
  </si>
  <si>
    <t>2010-Setiembre</t>
  </si>
  <si>
    <t>2010-Agosto</t>
  </si>
  <si>
    <t>2010-Julio</t>
  </si>
  <si>
    <t>2010-Junio</t>
  </si>
  <si>
    <t>2010-Mayo</t>
  </si>
  <si>
    <t>2010-Abril</t>
  </si>
  <si>
    <t>2010-Marzo</t>
  </si>
  <si>
    <t>2010-Febrero</t>
  </si>
  <si>
    <t>2010-Enero</t>
  </si>
  <si>
    <t>2009-Diciembre</t>
  </si>
  <si>
    <t>2009-Noviembre</t>
  </si>
  <si>
    <t>2009-Octubre</t>
  </si>
  <si>
    <t>2009-Setiembre</t>
  </si>
  <si>
    <t>2009-Agosto</t>
  </si>
  <si>
    <t>2009-Julio</t>
  </si>
  <si>
    <t>2009-Junio</t>
  </si>
  <si>
    <t>2009-Mayo</t>
  </si>
  <si>
    <t>2009-Abril</t>
  </si>
  <si>
    <t>2009-Marzo</t>
  </si>
  <si>
    <t>2009-Febrero</t>
  </si>
  <si>
    <t>2009-Enero</t>
  </si>
  <si>
    <t>2008-Diciembre</t>
  </si>
  <si>
    <t>2008-Noviembre</t>
  </si>
  <si>
    <t>2008-Octubre</t>
  </si>
  <si>
    <t>2008-Setiembre</t>
  </si>
  <si>
    <t>2008-Agosto</t>
  </si>
  <si>
    <t>2008-Julio</t>
  </si>
  <si>
    <t>2008-Junio</t>
  </si>
  <si>
    <t>2008-Mayo</t>
  </si>
  <si>
    <t>2008-Abril</t>
  </si>
  <si>
    <t>2008-Marzo</t>
  </si>
  <si>
    <t>2008-Febrero</t>
  </si>
  <si>
    <t>2008-Enero</t>
  </si>
  <si>
    <t>2007-Diciembre</t>
  </si>
  <si>
    <t>2007-Noviembre</t>
  </si>
  <si>
    <t>2007-Octubre</t>
  </si>
  <si>
    <t>2007-Setiembre</t>
  </si>
  <si>
    <t>2007-Agosto</t>
  </si>
  <si>
    <t>2007-Julio</t>
  </si>
  <si>
    <t>2007-Junio</t>
  </si>
  <si>
    <t>2007-Mayo</t>
  </si>
  <si>
    <t>2007-Abril</t>
  </si>
  <si>
    <t>2007-Marzo</t>
  </si>
  <si>
    <t>2007-Febrero</t>
  </si>
  <si>
    <t>2007-Enero</t>
  </si>
  <si>
    <t>República Dominicana</t>
  </si>
  <si>
    <t>Nicaragua</t>
  </si>
  <si>
    <t>Honduras</t>
  </si>
  <si>
    <t>Guatemala</t>
  </si>
  <si>
    <t>El Salvador</t>
  </si>
  <si>
    <t>Costa Rica</t>
  </si>
  <si>
    <t>Fechas</t>
  </si>
  <si>
    <t>Unidad de medida: Niveles del índice y variaciones en porcentajes</t>
  </si>
  <si>
    <t>Índice Mensual de la Actividad Económica</t>
  </si>
  <si>
    <t>Producción</t>
  </si>
  <si>
    <t>Secretaría Ejecutiva del Consejo Monetario Centroamericano</t>
  </si>
  <si>
    <t>Mes</t>
  </si>
  <si>
    <t>Crecimiento medio del IMAE</t>
  </si>
  <si>
    <t>A diciembre de cada año</t>
  </si>
  <si>
    <t>Año</t>
  </si>
  <si>
    <t>Unidad de medida: Niveles del índice</t>
  </si>
  <si>
    <t>Unidad de medida: Variación interanual, puntos porcentuales</t>
  </si>
  <si>
    <t>Unidad de medida: Variación acumulada, puntos porcentuales</t>
  </si>
  <si>
    <t>Índice Mensual de Actividad Económica</t>
  </si>
  <si>
    <t>Variación mensual</t>
  </si>
  <si>
    <t>cambio_porcentual(inicial, final)</t>
  </si>
  <si>
    <t xml:space="preserve">crecimiento_ultimo_año(serie) </t>
  </si>
  <si>
    <t>diferencia(serie, periodos)</t>
  </si>
  <si>
    <t xml:space="preserve">media_movil(serie, periodos) </t>
  </si>
  <si>
    <t xml:space="preserve">no_faltan_datos(rango) </t>
  </si>
  <si>
    <t xml:space="preserve">numero_valido(x) </t>
  </si>
  <si>
    <t xml:space="preserve">promediar_valores(rango) </t>
  </si>
  <si>
    <t xml:space="preserve">promedio_acumulado_este_año(serie, fecha) </t>
  </si>
  <si>
    <t>rezago(serie, periodos)</t>
  </si>
  <si>
    <t xml:space="preserve">suma_acumulada_año_pasado(serie, fecha) </t>
  </si>
  <si>
    <t>suma_acumulada_este_año(serie, fecha)</t>
  </si>
  <si>
    <t xml:space="preserve">sumar_valores(rango) </t>
  </si>
  <si>
    <t xml:space="preserve">variacion_acumulada(serie, fecha) </t>
  </si>
  <si>
    <t xml:space="preserve">variacion_interanual(serie) </t>
  </si>
  <si>
    <t xml:space="preserve">variacion_mensual(serie) </t>
  </si>
  <si>
    <t xml:space="preserve">variacion_mensual_anualizada(serie) </t>
  </si>
  <si>
    <t>=LAMBDA(inicial,final,
                 numero_valido(100*(final/inicial-1)))</t>
  </si>
  <si>
    <t>=LAMBDA(serie,  
                 LET(anterior,sumar_valores(OFFSET(serie,-12,0,-12,1)),  
                        actual,sumar_valores(OFFSET(serie,0,0,-12,1)),  
                        cambio_porcentual(anterior,actual)))</t>
  </si>
  <si>
    <t xml:space="preserve">=LAMBDA(serie, periodos, 
                 LET(inicial, rezago(serie, periodos),  
                        numero_valido(serie-inicial))) </t>
  </si>
  <si>
    <t>=LAMBDA(rango, 
                  AND(ISNUMBER(rango)))</t>
  </si>
  <si>
    <t xml:space="preserve">=LAMBDA(serie, periodos, 
                  LET(x, OFFSET(serie,0,0,-periodos,1),  
                         promediar_valores(x))) </t>
  </si>
  <si>
    <t xml:space="preserve">=LAMBDA(x,  
                 IF(ISNUMBER(x), x, "")) </t>
  </si>
  <si>
    <t>=LAMBDA(serie, fecha, 
                 LET(x, OFFSET(serie,1-MONTH(fecha),0,MONTH(fecha),1), 
                       promediar_valores(x)))</t>
  </si>
  <si>
    <t>=LAMBDA(rango,
                  IF(no_faltan_datos(rango), AVERAGE(rango), ""))</t>
  </si>
  <si>
    <t xml:space="preserve">=LAMBDA(serie, periodos, 
                 LET(n, IF(periodos, periodos,1), 
                        x, OFFSET(serie,-n,0),  
                        numero_valido(x))) </t>
  </si>
  <si>
    <t>=LAMBDA(serie, fecha,
                 LET(valores, OFFSET(serie,-12,0,-MONTH(fecha),1),
                        sumar_valores(valores)))</t>
  </si>
  <si>
    <t>=LAMBDA(serie, fecha,  
                 LET(valores, OFFSET(serie,0,0,-MONTH(fecha),1), 
                        sumar_valores(valores)))</t>
  </si>
  <si>
    <t>=LAMBDA(rango, 
                 IF(no_faltan_datos(rango), SUM(rango), ""))</t>
  </si>
  <si>
    <t>=LAMBDA(serie, fecha,  
                  LET(inicial, suma_acumulada_año_pasado(serie,fecha), 
                         final, suma_acumulada_este_año(serie,fecha),
                         cambio_porcentual(inicial, final)))</t>
  </si>
  <si>
    <t xml:space="preserve">=LAMBDA(serie,  
                 LET(inicial, rezago(serie,12),  
                       cambio_porcentual(inicial,serie))) </t>
  </si>
  <si>
    <t>=LAMBDA(serie, 
                 LET(inicial, rezago(serie,1), 
                       cambio_porcentual(inicial, serie)))</t>
  </si>
  <si>
    <t xml:space="preserve">=LAMBDA(serie, 
                 LET(inicial, rezago(serie,1),  
                        numero_valido(100*((serie/inicial)^12-1)))) </t>
  </si>
  <si>
    <t>Definición</t>
  </si>
  <si>
    <t>Fórmula</t>
  </si>
  <si>
    <t>Unidad de medida: Crecimiento últimos doce meses, puntos porcentuales</t>
  </si>
  <si>
    <t>Unidad de medida: tasa de crecimiento mensual, puntos porcentuales</t>
  </si>
  <si>
    <t>Crecimiento 12 meses</t>
  </si>
  <si>
    <t>HONDURAS</t>
  </si>
  <si>
    <t>EJEMPLOS DE REPORTES</t>
  </si>
  <si>
    <t>Esta hoja sugiere una manera de hacer cuadros de resumen para presentar datos de indicadores seleccionados. Para ello, identificamos periodos como fechas, independientemente del formato que queramos darles (yyyy, yyyy-mm, por ejemplo) y usamos la función XLOOKUP para buscar los datos deseados en las tablas que hemos definido en la hoja "Datos".</t>
  </si>
  <si>
    <t>Ejemplos de tablas de datos</t>
  </si>
  <si>
    <t xml:space="preserve">Esta hoja muestra cómo organizar datos en tablas, así como el uso de algunas de las funciones LAMBDA que contiene este libro (descritas en la hoja "Fórmulas"). Vemos como la primera de las tablas, llamada "IMAE", simplemente es una copia de los datos de "Table", los cuales fueron descargados desde el sitio web de la SECMCA. </t>
  </si>
  <si>
    <t>trimestre</t>
  </si>
  <si>
    <t>cantidad</t>
  </si>
  <si>
    <t>precio</t>
  </si>
  <si>
    <t>TOTAL VENDIDO</t>
  </si>
  <si>
    <t>2020Q1</t>
  </si>
  <si>
    <t>2020Q2</t>
  </si>
  <si>
    <t>2020Q3</t>
  </si>
  <si>
    <t>2020Q4</t>
  </si>
  <si>
    <t>total</t>
  </si>
  <si>
    <t>fórmula1</t>
  </si>
  <si>
    <t>fórmula2</t>
  </si>
  <si>
    <t>mes</t>
  </si>
  <si>
    <t>indicador</t>
  </si>
  <si>
    <t>MM(3), mal</t>
  </si>
  <si>
    <t>MM(3),bien</t>
  </si>
  <si>
    <t>MM(3), mejor</t>
  </si>
  <si>
    <t>MM(3), mejor2</t>
  </si>
  <si>
    <t>MM(3), mejor3</t>
  </si>
  <si>
    <t>Consejo N° 4: ¡Cuidémonos de las celdas sin números!</t>
  </si>
  <si>
    <t>Consejo N° 3: Organizemos los datos en tablas</t>
  </si>
  <si>
    <t>Consejo N° 2: Aprovechemos las fórmulas de matrices</t>
  </si>
  <si>
    <t>Consejo N° 1: Evitemos las referencias a celdas</t>
  </si>
  <si>
    <t>Consejo N° 5: Seleccionemos rangos de datos con OFFSET</t>
  </si>
  <si>
    <t>Consejo N° 7: Definamos nuevas funciones con LAMBDA</t>
  </si>
  <si>
    <t>Consejo N° 6: Simplifiquemos funciones con LET</t>
  </si>
  <si>
    <t>exportaciones</t>
  </si>
  <si>
    <t>acumuladas</t>
  </si>
  <si>
    <t>Consejo N° 9: Especifiquemos fechas como números</t>
  </si>
  <si>
    <t>Consejo N° 8: Usemos XLOOKUP para leer datos de tablas</t>
  </si>
  <si>
    <t>A:  Ejemplos de funciones LAMBDA</t>
  </si>
  <si>
    <t>https://www.secmca.org/etiqueta_documento/investigaciones_otros_documentos/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</si>
</sst>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yyyy/mmm"/>
    <numFmt numFmtId="166" formatCode="yyyy"/>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color theme="1"/>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b/>
      <sz val="10"/>
      <color theme="0"/>
      <name val="Calibri"/>
      <family val="2"/>
      <scheme val="minor"/>
    </font>
    <font>
      <u/>
      <sz val="10"/>
      <color theme="10"/>
      <name val="Arial"/>
      <family val="2"/>
    </font>
    <font>
      <sz val="10"/>
      <color theme="0"/>
      <name val="Arial"/>
      <family val="2"/>
    </font>
    <font>
      <u/>
      <sz val="11"/>
      <color theme="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2" tint="-9.9978637043366805E-2"/>
        <bgColor theme="4"/>
      </patternFill>
    </fill>
    <fill>
      <patternFill patternType="solid">
        <fgColor theme="2" tint="-9.9978637043366805E-2"/>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249977111117893"/>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s>
  <cellStyleXfs count="46">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64" fontId="22" fillId="0" borderId="0" applyFont="0" applyFill="0" applyBorder="0" applyAlignment="0" applyProtection="0"/>
    <xf numFmtId="0" fontId="3" fillId="0" borderId="0"/>
    <xf numFmtId="0" fontId="1" fillId="0" borderId="0"/>
    <xf numFmtId="0" fontId="28" fillId="0" borderId="0" applyNumberFormat="0" applyFill="0" applyBorder="0" applyAlignment="0" applyProtection="0"/>
  </cellStyleXfs>
  <cellXfs count="44">
    <xf numFmtId="0" fontId="21" fillId="0" borderId="0" xfId="0" applyFont="1"/>
    <xf numFmtId="2" fontId="21" fillId="0" borderId="0" xfId="0" applyNumberFormat="1" applyFont="1"/>
    <xf numFmtId="0" fontId="3" fillId="0" borderId="0" xfId="43"/>
    <xf numFmtId="0" fontId="23" fillId="0" borderId="0" xfId="43" applyFont="1" applyAlignment="1">
      <alignment wrapText="1"/>
    </xf>
    <xf numFmtId="0" fontId="24" fillId="0" borderId="0" xfId="43" applyFont="1" applyAlignment="1">
      <alignment horizontal="center" vertical="center" wrapText="1"/>
    </xf>
    <xf numFmtId="165" fontId="23" fillId="0" borderId="0" xfId="43" applyNumberFormat="1" applyFont="1" applyAlignment="1">
      <alignment wrapText="1"/>
    </xf>
    <xf numFmtId="165" fontId="3" fillId="0" borderId="0" xfId="43" applyNumberFormat="1"/>
    <xf numFmtId="2" fontId="3" fillId="0" borderId="0" xfId="42" applyNumberFormat="1" applyFont="1"/>
    <xf numFmtId="2" fontId="3" fillId="0" borderId="0" xfId="43" applyNumberFormat="1"/>
    <xf numFmtId="0" fontId="24" fillId="0" borderId="0" xfId="43" applyFont="1" applyAlignment="1">
      <alignment horizontal="center" vertical="center" wrapText="1"/>
    </xf>
    <xf numFmtId="0" fontId="2" fillId="35" borderId="0" xfId="43" applyFont="1" applyFill="1" applyAlignment="1">
      <alignment horizontal="center"/>
    </xf>
    <xf numFmtId="0" fontId="26" fillId="34" borderId="11" xfId="43" applyNumberFormat="1" applyFont="1" applyFill="1" applyBorder="1" applyAlignment="1">
      <alignment horizontal="center"/>
    </xf>
    <xf numFmtId="166" fontId="2" fillId="35" borderId="10" xfId="43" applyNumberFormat="1" applyFont="1" applyFill="1" applyBorder="1" applyAlignment="1">
      <alignment horizontal="center"/>
    </xf>
    <xf numFmtId="2" fontId="3" fillId="0" borderId="0" xfId="42" applyNumberFormat="1" applyFont="1" applyAlignment="1">
      <alignment horizontal="right"/>
    </xf>
    <xf numFmtId="0" fontId="3" fillId="0" borderId="0" xfId="43" applyAlignment="1">
      <alignment wrapText="1"/>
    </xf>
    <xf numFmtId="0" fontId="21" fillId="0" borderId="0" xfId="0" applyFont="1" applyAlignment="1"/>
    <xf numFmtId="0" fontId="21" fillId="0" borderId="0" xfId="0" applyFont="1" applyAlignment="1">
      <alignment horizontal="left" vertical="top"/>
    </xf>
    <xf numFmtId="0" fontId="21" fillId="0" borderId="0" xfId="0" quotePrefix="1" applyFont="1" applyAlignment="1">
      <alignment horizontal="left" vertical="top" wrapText="1"/>
    </xf>
    <xf numFmtId="0" fontId="24" fillId="33" borderId="12" xfId="43" applyNumberFormat="1" applyFont="1" applyFill="1" applyBorder="1" applyAlignment="1">
      <alignment horizontal="center" vertical="center" wrapText="1"/>
    </xf>
    <xf numFmtId="0" fontId="24" fillId="33" borderId="13" xfId="43" applyNumberFormat="1" applyFont="1" applyFill="1" applyBorder="1" applyAlignment="1">
      <alignment horizontal="center" vertical="center" wrapText="1"/>
    </xf>
    <xf numFmtId="0" fontId="24" fillId="33" borderId="14" xfId="43" applyNumberFormat="1" applyFont="1" applyFill="1" applyBorder="1" applyAlignment="1">
      <alignment horizontal="center" vertical="center" wrapText="1"/>
    </xf>
    <xf numFmtId="165" fontId="2" fillId="35" borderId="10" xfId="43" applyNumberFormat="1" applyFont="1" applyFill="1" applyBorder="1" applyAlignment="1">
      <alignment horizontal="center"/>
    </xf>
    <xf numFmtId="165" fontId="21" fillId="0" borderId="0" xfId="0" applyNumberFormat="1" applyFont="1"/>
    <xf numFmtId="0" fontId="1" fillId="0" borderId="0" xfId="44"/>
    <xf numFmtId="0" fontId="28" fillId="0" borderId="0" xfId="45"/>
    <xf numFmtId="0" fontId="1" fillId="38" borderId="0" xfId="44" applyFill="1" applyAlignment="1">
      <alignment horizontal="center"/>
    </xf>
    <xf numFmtId="165" fontId="1" fillId="0" borderId="0" xfId="44" applyNumberFormat="1"/>
    <xf numFmtId="2" fontId="1" fillId="0" borderId="0" xfId="44" applyNumberFormat="1"/>
    <xf numFmtId="165" fontId="23" fillId="0" borderId="0" xfId="43" applyNumberFormat="1" applyFont="1" applyFill="1" applyAlignment="1">
      <alignment wrapText="1"/>
    </xf>
    <xf numFmtId="0" fontId="23" fillId="0" borderId="0" xfId="43" applyFont="1" applyFill="1" applyAlignment="1">
      <alignment wrapText="1"/>
    </xf>
    <xf numFmtId="0" fontId="29" fillId="39" borderId="0" xfId="0" applyFont="1" applyFill="1"/>
    <xf numFmtId="0" fontId="30" fillId="39" borderId="0" xfId="45" applyFont="1" applyFill="1"/>
    <xf numFmtId="0" fontId="25" fillId="0" borderId="0" xfId="43" applyFont="1" applyAlignment="1">
      <alignment horizontal="left" wrapText="1"/>
    </xf>
    <xf numFmtId="0" fontId="2" fillId="0" borderId="0" xfId="43" applyFont="1" applyAlignment="1">
      <alignment horizontal="left"/>
    </xf>
    <xf numFmtId="0" fontId="24" fillId="0" borderId="0" xfId="43" applyFont="1" applyAlignment="1">
      <alignment horizontal="center" vertical="center" wrapText="1"/>
    </xf>
    <xf numFmtId="0" fontId="27" fillId="36" borderId="0" xfId="43" applyFont="1" applyFill="1" applyAlignment="1">
      <alignment horizontal="center" vertical="center" wrapText="1"/>
    </xf>
    <xf numFmtId="0" fontId="6" fillId="0" borderId="1" xfId="2" applyAlignment="1">
      <alignment horizontal="center"/>
    </xf>
    <xf numFmtId="0" fontId="2" fillId="0" borderId="0" xfId="43" applyFont="1" applyAlignment="1">
      <alignment horizontal="left" vertical="top" wrapText="1"/>
    </xf>
    <xf numFmtId="0" fontId="3" fillId="0" borderId="0" xfId="43" applyAlignment="1">
      <alignment horizontal="left" vertical="top" wrapText="1"/>
    </xf>
    <xf numFmtId="0" fontId="25" fillId="37" borderId="0" xfId="43" applyFont="1" applyFill="1" applyAlignment="1">
      <alignment horizontal="center" wrapText="1"/>
    </xf>
    <xf numFmtId="0" fontId="2" fillId="37" borderId="0" xfId="43" applyFont="1" applyFill="1" applyAlignment="1">
      <alignment horizontal="center"/>
    </xf>
    <xf numFmtId="0" fontId="21" fillId="0" borderId="0" xfId="0" applyFont="1" applyAlignment="1">
      <alignment horizontal="left" vertical="top" wrapText="1"/>
    </xf>
    <xf numFmtId="0" fontId="25" fillId="0" borderId="0" xfId="43" applyFont="1" applyAlignment="1">
      <alignment horizontal="center" wrapText="1"/>
    </xf>
    <xf numFmtId="0" fontId="2" fillId="0" borderId="0" xfId="43" applyFont="1" applyAlignment="1">
      <alignment horizontal="center"/>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5" builtinId="8"/>
    <cellStyle name="Incorrecto" xfId="7" builtinId="27" customBuiltin="1"/>
    <cellStyle name="Millares" xfId="42" builtinId="3"/>
    <cellStyle name="Neutral" xfId="8" builtinId="28" customBuiltin="1"/>
    <cellStyle name="Normal" xfId="0" builtinId="0"/>
    <cellStyle name="Normal 2" xfId="43" xr:uid="{0B4373A8-B0F8-4D27-92A1-B09D497056E9}"/>
    <cellStyle name="Normal 3" xfId="44" xr:uid="{44287BF0-1F1E-4849-8314-8DBD761526E5}"/>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97">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family val="2"/>
        <scheme val="minor"/>
      </font>
      <numFmt numFmtId="165" formatCode="yyyy/mmm"/>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family val="2"/>
        <scheme val="minor"/>
      </font>
      <numFmt numFmtId="165" formatCode="yyyy/mmm"/>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yyyy"/>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numFmt numFmtId="165" formatCode="yyyy/mmm"/>
    </dxf>
    <dxf>
      <border outline="0">
        <top style="thin">
          <color theme="4" tint="0.39997558519241921"/>
        </top>
      </border>
    </dxf>
    <dxf>
      <font>
        <b val="0"/>
        <i val="0"/>
        <strike val="0"/>
        <condense val="0"/>
        <extend val="0"/>
        <outline val="0"/>
        <shadow val="0"/>
        <u val="none"/>
        <vertAlign val="baseline"/>
        <sz val="11"/>
        <color theme="1"/>
        <name val="Calibri"/>
        <family val="2"/>
        <scheme val="minor"/>
      </font>
    </dxf>
    <dxf>
      <border outline="0">
        <bottom style="thin">
          <color theme="4" tint="0.39997558519241921"/>
        </bottom>
      </border>
    </dxf>
    <dxf>
      <font>
        <b/>
        <i val="0"/>
        <strike val="0"/>
        <condense val="0"/>
        <extend val="0"/>
        <outline val="0"/>
        <shadow val="0"/>
        <u val="none"/>
        <vertAlign val="baseline"/>
        <sz val="10"/>
        <color theme="1"/>
        <name val="Calibri"/>
        <family val="2"/>
        <scheme val="minor"/>
      </font>
      <numFmt numFmtId="0" formatCode="General"/>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font>
        <b val="0"/>
        <i val="0"/>
        <strike val="0"/>
        <condense val="0"/>
        <extend val="0"/>
        <outline val="0"/>
        <shadow val="0"/>
        <u val="none"/>
        <vertAlign val="baseline"/>
        <sz val="11"/>
        <color theme="1"/>
        <name val="Calibri"/>
        <family val="2"/>
        <scheme val="minor"/>
      </font>
      <numFmt numFmtId="2" formatCode="0.00"/>
    </dxf>
    <dxf>
      <numFmt numFmtId="165" formatCode="yyyy/mmm"/>
    </dxf>
    <dxf>
      <border outline="0">
        <top style="thin">
          <color theme="4" tint="0.39997558519241921"/>
        </top>
      </border>
    </dxf>
    <dxf>
      <font>
        <b val="0"/>
        <i val="0"/>
        <strike val="0"/>
        <condense val="0"/>
        <extend val="0"/>
        <outline val="0"/>
        <shadow val="0"/>
        <u val="none"/>
        <vertAlign val="baseline"/>
        <sz val="11"/>
        <color theme="1"/>
        <name val="Calibri"/>
        <family val="2"/>
        <scheme val="minor"/>
      </font>
    </dxf>
    <dxf>
      <border outline="0">
        <bottom style="thin">
          <color theme="4" tint="0.39997558519241921"/>
        </bottom>
      </border>
    </dxf>
    <dxf>
      <font>
        <b/>
        <i val="0"/>
        <strike val="0"/>
        <condense val="0"/>
        <extend val="0"/>
        <outline val="0"/>
        <shadow val="0"/>
        <u val="none"/>
        <vertAlign val="baseline"/>
        <sz val="10"/>
        <color theme="1"/>
        <name val="Calibri"/>
        <family val="2"/>
        <scheme val="minor"/>
      </font>
      <numFmt numFmtId="0" formatCode="General"/>
      <fill>
        <patternFill patternType="solid">
          <fgColor theme="4"/>
          <bgColor theme="4"/>
        </patternFill>
      </fill>
      <alignment horizontal="center" vertical="center" textRotation="0" wrapText="1" indent="0" justifyLastLine="0" shrinkToFit="0" readingOrder="0"/>
    </dxf>
    <dxf>
      <numFmt numFmtId="2" formatCode="0.00"/>
    </dxf>
    <dxf>
      <numFmt numFmtId="2" formatCode="0.00"/>
    </dxf>
    <dxf>
      <numFmt numFmtId="2" formatCode="0.00"/>
    </dxf>
    <dxf>
      <numFmt numFmtId="2" formatCode="0.00"/>
    </dxf>
    <dxf>
      <numFmt numFmtId="2" formatCode="0.00"/>
    </dxf>
    <dxf>
      <numFmt numFmtId="2" formatCode="0.00"/>
    </dxf>
    <dxf>
      <numFmt numFmtId="165" formatCode="yyyy/mmm"/>
    </dxf>
    <dxf>
      <alignment textRotation="0" wrapText="1" indent="0" justifyLastLine="0" shrinkToFit="0" readingOrder="0"/>
    </dxf>
    <dxf>
      <numFmt numFmtId="2" formatCode="0.00"/>
    </dxf>
    <dxf>
      <numFmt numFmtId="2" formatCode="0.00"/>
    </dxf>
    <dxf>
      <numFmt numFmtId="2" formatCode="0.00"/>
    </dxf>
    <dxf>
      <numFmt numFmtId="2" formatCode="0.00"/>
    </dxf>
    <dxf>
      <numFmt numFmtId="2" formatCode="0.00"/>
    </dxf>
    <dxf>
      <numFmt numFmtId="2" formatCode="0.00"/>
    </dxf>
    <dxf>
      <numFmt numFmtId="165" formatCode="yyyy/mmm"/>
    </dxf>
    <dxf>
      <alignment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5" formatCode="yyyy/mmm"/>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numFmt numFmtId="0" formatCode="General"/>
    </dxf>
    <dxf>
      <numFmt numFmtId="165" formatCode="yyyy/mmm"/>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yyyy"/>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dxf>
    <dxf>
      <numFmt numFmtId="2" formatCode="0.00"/>
    </dxf>
    <dxf>
      <numFmt numFmtId="2" formatCode="0.00"/>
    </dxf>
    <dxf>
      <numFmt numFmtId="2" formatCode="0.00"/>
    </dxf>
    <dxf>
      <numFmt numFmtId="2" formatCode="0.00"/>
    </dxf>
    <dxf>
      <numFmt numFmtId="165" formatCode="yyyy/mmm"/>
    </dxf>
    <dxf>
      <fill>
        <patternFill patternType="solid">
          <fgColor indexed="64"/>
          <bgColor theme="4" tint="0.59999389629810485"/>
        </patternFill>
      </fill>
      <alignment horizontal="center" vertical="bottom" textRotation="0" wrapText="0" indent="0" justifyLastLine="0" shrinkToFit="0" readingOrder="0"/>
    </dxf>
    <dxf>
      <numFmt numFmtId="2" formatCode="0.00"/>
    </dxf>
    <dxf>
      <numFmt numFmtId="2" formatCode="0.00"/>
    </dxf>
    <dxf>
      <numFmt numFmtId="2" formatCode="0.00"/>
    </dxf>
    <dxf>
      <numFmt numFmtId="2" formatCode="0.00"/>
    </dxf>
    <dxf>
      <numFmt numFmtId="165" formatCode="yyyy/mmm"/>
    </dxf>
    <dxf>
      <fill>
        <patternFill patternType="solid">
          <fgColor indexed="64"/>
          <bgColor theme="4" tint="0.59999389629810485"/>
        </patternFill>
      </fill>
      <alignment horizontal="center" vertical="bottom" textRotation="0" wrapText="0" indent="0" justifyLastLine="0" shrinkToFit="0" readingOrder="0"/>
    </dxf>
    <dxf>
      <numFmt numFmtId="2" formatCode="0.00"/>
    </dxf>
    <dxf>
      <numFmt numFmtId="2" formatCode="0.00"/>
    </dxf>
    <dxf>
      <numFmt numFmtId="2" formatCode="0.00"/>
    </dxf>
    <dxf>
      <numFmt numFmtId="165" formatCode="yyyy/mmm"/>
    </dxf>
    <dxf>
      <fill>
        <patternFill patternType="solid">
          <fgColor indexed="64"/>
          <bgColor theme="4" tint="0.59999389629810485"/>
        </patternFill>
      </fill>
      <alignment horizontal="center" vertical="bottom" textRotation="0" wrapText="0" indent="0" justifyLastLine="0" shrinkToFit="0" readingOrder="0"/>
    </dxf>
    <dxf>
      <numFmt numFmtId="2" formatCode="0.00"/>
    </dxf>
    <dxf>
      <numFmt numFmtId="2" formatCode="0.00"/>
    </dxf>
    <dxf>
      <numFmt numFmtId="165" formatCode="yyyy/mmm"/>
    </dxf>
    <dxf>
      <fill>
        <patternFill patternType="solid">
          <fgColor indexed="64"/>
          <bgColor theme="4" tint="0.59999389629810485"/>
        </patternFill>
      </fill>
      <alignment horizontal="center" vertical="bottom" textRotation="0" wrapText="0" indent="0" justifyLastLine="0" shrinkToFit="0" readingOrder="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8</xdr:col>
      <xdr:colOff>28576</xdr:colOff>
      <xdr:row>1</xdr:row>
      <xdr:rowOff>95250</xdr:rowOff>
    </xdr:from>
    <xdr:ext cx="5305424" cy="600075"/>
    <xdr:sp macro="" textlink="">
      <xdr:nvSpPr>
        <xdr:cNvPr id="3" name="TextBox 2">
          <a:extLst>
            <a:ext uri="{FF2B5EF4-FFF2-40B4-BE49-F238E27FC236}">
              <a16:creationId xmlns:a16="http://schemas.microsoft.com/office/drawing/2014/main" id="{4CEFB540-72B4-904B-7DAA-9992B1D00A89}"/>
            </a:ext>
          </a:extLst>
        </xdr:cNvPr>
        <xdr:cNvSpPr txBox="1"/>
      </xdr:nvSpPr>
      <xdr:spPr>
        <a:xfrm>
          <a:off x="4905376" y="257175"/>
          <a:ext cx="5305424" cy="600075"/>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t">
          <a:noAutofit/>
        </a:bodyPr>
        <a:lstStyle/>
        <a:p>
          <a:r>
            <a:rPr lang="en-US" sz="1600"/>
            <a:t>Este archivo de Excel</a:t>
          </a:r>
          <a:r>
            <a:rPr lang="en-US" sz="1600" baseline="0"/>
            <a:t> es un complemento del documento de trabajo SECMCA-02-2022, disponible en la dirección</a:t>
          </a:r>
        </a:p>
        <a:p>
          <a:endParaRPr lang="en-US" sz="1600" baseline="0"/>
        </a:p>
        <a:p>
          <a:endParaRPr lang="en-US" sz="1600"/>
        </a:p>
      </xdr:txBody>
    </xdr:sp>
    <xdr:clientData/>
  </xdr:oneCellAnchor>
  <xdr:twoCellAnchor editAs="oneCell">
    <xdr:from>
      <xdr:col>0</xdr:col>
      <xdr:colOff>0</xdr:colOff>
      <xdr:row>0</xdr:row>
      <xdr:rowOff>0</xdr:rowOff>
    </xdr:from>
    <xdr:to>
      <xdr:col>7</xdr:col>
      <xdr:colOff>525269</xdr:colOff>
      <xdr:row>39</xdr:row>
      <xdr:rowOff>19050</xdr:rowOff>
    </xdr:to>
    <xdr:pic>
      <xdr:nvPicPr>
        <xdr:cNvPr id="4" name="Picture 3">
          <a:extLst>
            <a:ext uri="{FF2B5EF4-FFF2-40B4-BE49-F238E27FC236}">
              <a16:creationId xmlns:a16="http://schemas.microsoft.com/office/drawing/2014/main" id="{4CE798E2-5C71-DB23-445F-3BB36D63BD19}"/>
            </a:ext>
          </a:extLst>
        </xdr:cNvPr>
        <xdr:cNvPicPr>
          <a:picLocks noChangeAspect="1"/>
        </xdr:cNvPicPr>
      </xdr:nvPicPr>
      <xdr:blipFill>
        <a:blip xmlns:r="http://schemas.openxmlformats.org/officeDocument/2006/relationships" r:embed="rId1"/>
        <a:stretch>
          <a:fillRect/>
        </a:stretch>
      </xdr:blipFill>
      <xdr:spPr>
        <a:xfrm>
          <a:off x="0" y="0"/>
          <a:ext cx="4792469"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47625</xdr:rowOff>
    </xdr:from>
    <xdr:to>
      <xdr:col>5</xdr:col>
      <xdr:colOff>233364</xdr:colOff>
      <xdr:row>35</xdr:row>
      <xdr:rowOff>76200</xdr:rowOff>
    </xdr:to>
    <xdr:grpSp>
      <xdr:nvGrpSpPr>
        <xdr:cNvPr id="8" name="Group 7">
          <a:extLst>
            <a:ext uri="{FF2B5EF4-FFF2-40B4-BE49-F238E27FC236}">
              <a16:creationId xmlns:a16="http://schemas.microsoft.com/office/drawing/2014/main" id="{92D83D12-5684-961C-2DE3-EC20C55C11FC}"/>
            </a:ext>
          </a:extLst>
        </xdr:cNvPr>
        <xdr:cNvGrpSpPr/>
      </xdr:nvGrpSpPr>
      <xdr:grpSpPr>
        <a:xfrm>
          <a:off x="0" y="1571625"/>
          <a:ext cx="7058028" cy="5172075"/>
          <a:chOff x="85722" y="1447800"/>
          <a:chExt cx="7058028" cy="5172075"/>
        </a:xfrm>
      </xdr:grpSpPr>
      <xdr:sp macro="" textlink="">
        <xdr:nvSpPr>
          <xdr:cNvPr id="2" name="TextBox 1">
            <a:extLst>
              <a:ext uri="{FF2B5EF4-FFF2-40B4-BE49-F238E27FC236}">
                <a16:creationId xmlns:a16="http://schemas.microsoft.com/office/drawing/2014/main" id="{586CDEDF-91DF-B01B-803C-46B9CB84A2BB}"/>
              </a:ext>
            </a:extLst>
          </xdr:cNvPr>
          <xdr:cNvSpPr txBox="1"/>
        </xdr:nvSpPr>
        <xdr:spPr>
          <a:xfrm>
            <a:off x="85722" y="1447800"/>
            <a:ext cx="7058028" cy="5172075"/>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400" b="1"/>
              <a:t>Consejo N°</a:t>
            </a:r>
            <a:r>
              <a:rPr lang="en-US" sz="1400" b="1" baseline="0"/>
              <a:t> 1: Evitemos las referencias a celdas</a:t>
            </a:r>
          </a:p>
          <a:p>
            <a:endParaRPr lang="en-US" sz="1100" baseline="0"/>
          </a:p>
          <a:p>
            <a:r>
              <a:rPr lang="en-US" sz="1200"/>
              <a:t>Observemos las fórmulas de las celdas</a:t>
            </a:r>
            <a:r>
              <a:rPr lang="en-US" sz="1200" baseline="0"/>
              <a:t> E3 y E4: ambas calculan exactamente lo mismo, pero la fórmula en E4 es claramente más fácil de interpretar que la de la E3. </a:t>
            </a:r>
          </a:p>
          <a:p>
            <a:endParaRPr lang="en-US" sz="1200" baseline="0"/>
          </a:p>
          <a:p>
            <a:r>
              <a:rPr lang="en-US" sz="1200" baseline="0"/>
              <a:t>Para ello, hemos definido dos </a:t>
            </a:r>
            <a:r>
              <a:rPr lang="en-US" sz="1200" b="1" baseline="0"/>
              <a:t>nombres</a:t>
            </a:r>
            <a:r>
              <a:rPr lang="en-US" sz="1200" baseline="0"/>
              <a:t>: cantidades se refiere a $B$3:$B$6 y precios a $C$3:$C$6. Para definir nombres seleccione las celdas necesarias y en el </a:t>
            </a:r>
            <a:r>
              <a:rPr lang="en-US" sz="1200" b="1" baseline="0">
                <a:solidFill>
                  <a:schemeClr val="accent2"/>
                </a:solidFill>
              </a:rPr>
              <a:t>cuadro de nombre </a:t>
            </a:r>
            <a:r>
              <a:rPr lang="en-US" sz="1200" baseline="0"/>
              <a:t>escriba el nombre que desee asignar</a:t>
            </a:r>
          </a:p>
          <a:p>
            <a:endParaRPr lang="en-US" sz="1200" baseline="0"/>
          </a:p>
          <a:p>
            <a:endParaRPr lang="en-US" sz="1200" baseline="0"/>
          </a:p>
          <a:p>
            <a:endParaRPr lang="en-US" sz="1200" baseline="0"/>
          </a:p>
          <a:p>
            <a:endParaRPr lang="en-US" sz="1200" baseline="0"/>
          </a:p>
          <a:p>
            <a:endParaRPr lang="en-US" sz="1200" baseline="0"/>
          </a:p>
          <a:p>
            <a:endParaRPr lang="en-US" sz="1200" baseline="0"/>
          </a:p>
          <a:p>
            <a:endParaRPr lang="en-US" sz="1200" baseline="0"/>
          </a:p>
          <a:p>
            <a:endParaRPr lang="en-US" sz="1200" baseline="0"/>
          </a:p>
          <a:p>
            <a:endParaRPr lang="en-US" sz="1200" baseline="0"/>
          </a:p>
          <a:p>
            <a:endParaRPr lang="en-US" sz="1200" baseline="0"/>
          </a:p>
          <a:p>
            <a:r>
              <a:rPr lang="en-US" sz="1200" baseline="0"/>
              <a:t>Nota: para ver los resultados de estas fórmulas, en la barra de herramientas seleccione</a:t>
            </a:r>
          </a:p>
          <a:p>
            <a:r>
              <a:rPr lang="en-US" sz="1200" b="1" baseline="0">
                <a:latin typeface="Courier New" panose="02070309020205020404" pitchFamily="49" charset="0"/>
                <a:cs typeface="Courier New" panose="02070309020205020404" pitchFamily="49" charset="0"/>
              </a:rPr>
              <a:t> Formulas -&gt; Formula Auditing -&gt; Show Formulas</a:t>
            </a:r>
          </a:p>
          <a:p>
            <a:endParaRPr lang="en-US" sz="1200" baseline="0"/>
          </a:p>
          <a:p>
            <a:endParaRPr lang="en-US" sz="1200" baseline="0"/>
          </a:p>
          <a:p>
            <a:endParaRPr lang="en-US" sz="1200"/>
          </a:p>
        </xdr:txBody>
      </xdr:sp>
      <xdr:pic>
        <xdr:nvPicPr>
          <xdr:cNvPr id="3" name="Picture 2">
            <a:extLst>
              <a:ext uri="{FF2B5EF4-FFF2-40B4-BE49-F238E27FC236}">
                <a16:creationId xmlns:a16="http://schemas.microsoft.com/office/drawing/2014/main" id="{B59B797D-7E9D-FFA0-988D-05FB6A6A8164}"/>
              </a:ext>
            </a:extLst>
          </xdr:cNvPr>
          <xdr:cNvPicPr>
            <a:picLocks noChangeAspect="1"/>
          </xdr:cNvPicPr>
        </xdr:nvPicPr>
        <xdr:blipFill rotWithShape="1">
          <a:blip xmlns:r="http://schemas.openxmlformats.org/officeDocument/2006/relationships" r:embed="rId1"/>
          <a:srcRect l="15470" t="-15445" r="7462" b="15445"/>
          <a:stretch/>
        </xdr:blipFill>
        <xdr:spPr>
          <a:xfrm>
            <a:off x="3076572" y="5276850"/>
            <a:ext cx="2562226" cy="1171739"/>
          </a:xfrm>
          <a:prstGeom prst="rect">
            <a:avLst/>
          </a:prstGeom>
        </xdr:spPr>
      </xdr:pic>
      <xdr:pic>
        <xdr:nvPicPr>
          <xdr:cNvPr id="4" name="Picture 3">
            <a:extLst>
              <a:ext uri="{FF2B5EF4-FFF2-40B4-BE49-F238E27FC236}">
                <a16:creationId xmlns:a16="http://schemas.microsoft.com/office/drawing/2014/main" id="{6706E33E-CAE3-4220-BCA0-E7AA4E2F5752}"/>
              </a:ext>
            </a:extLst>
          </xdr:cNvPr>
          <xdr:cNvPicPr>
            <a:picLocks noChangeAspect="1"/>
          </xdr:cNvPicPr>
        </xdr:nvPicPr>
        <xdr:blipFill rotWithShape="1">
          <a:blip xmlns:r="http://schemas.openxmlformats.org/officeDocument/2006/relationships" r:embed="rId2"/>
          <a:srcRect t="23597" b="13611"/>
          <a:stretch/>
        </xdr:blipFill>
        <xdr:spPr>
          <a:xfrm>
            <a:off x="361948" y="3057525"/>
            <a:ext cx="1971950" cy="1495426"/>
          </a:xfrm>
          <a:prstGeom prst="rect">
            <a:avLst/>
          </a:prstGeom>
        </xdr:spPr>
      </xdr:pic>
      <xdr:cxnSp macro="">
        <xdr:nvCxnSpPr>
          <xdr:cNvPr id="6" name="Connector: Elbow 5">
            <a:extLst>
              <a:ext uri="{FF2B5EF4-FFF2-40B4-BE49-F238E27FC236}">
                <a16:creationId xmlns:a16="http://schemas.microsoft.com/office/drawing/2014/main" id="{B91C2544-6A4F-907F-B280-FD067B0EC330}"/>
              </a:ext>
            </a:extLst>
          </xdr:cNvPr>
          <xdr:cNvCxnSpPr/>
        </xdr:nvCxnSpPr>
        <xdr:spPr>
          <a:xfrm rot="10800000" flipV="1">
            <a:off x="1295400" y="2857500"/>
            <a:ext cx="2314576" cy="1104900"/>
          </a:xfrm>
          <a:prstGeom prst="bentConnector3">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8</xdr:row>
      <xdr:rowOff>1</xdr:rowOff>
    </xdr:from>
    <xdr:ext cx="7058028" cy="1235210"/>
    <xdr:sp macro="" textlink="">
      <xdr:nvSpPr>
        <xdr:cNvPr id="3" name="TextBox 2">
          <a:extLst>
            <a:ext uri="{FF2B5EF4-FFF2-40B4-BE49-F238E27FC236}">
              <a16:creationId xmlns:a16="http://schemas.microsoft.com/office/drawing/2014/main" id="{8611AE21-A2FC-D6D1-551F-095D666CB296}"/>
            </a:ext>
          </a:extLst>
        </xdr:cNvPr>
        <xdr:cNvSpPr txBox="1"/>
      </xdr:nvSpPr>
      <xdr:spPr>
        <a:xfrm>
          <a:off x="0" y="1524001"/>
          <a:ext cx="7058028" cy="1235210"/>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spAutoFit/>
        </a:bodyPr>
        <a:lstStyle/>
        <a:p>
          <a:r>
            <a:rPr lang="en-US" sz="1400" b="1"/>
            <a:t>Consejo N°</a:t>
          </a:r>
          <a:r>
            <a:rPr lang="en-US" sz="1400" b="1" baseline="0"/>
            <a:t> 2: Evitemos las referencias a celdas</a:t>
          </a:r>
        </a:p>
        <a:p>
          <a:endParaRPr lang="en-US" sz="1100" baseline="0"/>
        </a:p>
        <a:p>
          <a:r>
            <a:rPr lang="en-US" sz="1200"/>
            <a:t>Para cálculos repetitivos,</a:t>
          </a:r>
          <a:r>
            <a:rPr lang="en-US" sz="1200" baseline="0"/>
            <a:t> como los que hemos puesto en las celdas E3 a E6, en los que queremos multiplicar la cantidad por el precio, es mejor multiplicar un rango por el otro, como lo vemos en la celda F3. Excel se encargará de poner los resultados en F3:F6, una celda para cada par de valores en (cantidades, precios). Para ello, es necesario que las celdas F4:F6 estén vacías a la hora de ejecutar la fórmula en F3.</a:t>
          </a:r>
          <a:endParaRPr lang="en-US" sz="1200"/>
        </a:p>
      </xdr:txBody>
    </xdr:sp>
    <xdr:clientData/>
  </xdr:oneCellAnchor>
</xdr:wsDr>
</file>

<file path=xl/drawings/drawing4.xml><?xml version="1.0" encoding="utf-8"?>
<xdr:wsDr xmlns:xdr="http://schemas.openxmlformats.org/drawingml/2006/spreadsheetDrawing" xmlns:a="http://schemas.openxmlformats.org/drawingml/2006/main">
  <xdr:twoCellAnchor editAs="absolute">
    <xdr:from>
      <xdr:col>0</xdr:col>
      <xdr:colOff>180975</xdr:colOff>
      <xdr:row>9</xdr:row>
      <xdr:rowOff>76199</xdr:rowOff>
    </xdr:from>
    <xdr:to>
      <xdr:col>11</xdr:col>
      <xdr:colOff>247653</xdr:colOff>
      <xdr:row>36</xdr:row>
      <xdr:rowOff>47624</xdr:rowOff>
    </xdr:to>
    <xdr:sp macro="" textlink="">
      <xdr:nvSpPr>
        <xdr:cNvPr id="7" name="TextBox 6">
          <a:extLst>
            <a:ext uri="{FF2B5EF4-FFF2-40B4-BE49-F238E27FC236}">
              <a16:creationId xmlns:a16="http://schemas.microsoft.com/office/drawing/2014/main" id="{2C9A0692-3753-4E3B-BE33-65DC874E82AF}"/>
            </a:ext>
          </a:extLst>
        </xdr:cNvPr>
        <xdr:cNvSpPr txBox="1"/>
      </xdr:nvSpPr>
      <xdr:spPr>
        <a:xfrm>
          <a:off x="180975" y="1790699"/>
          <a:ext cx="7058028" cy="5114925"/>
        </a:xfrm>
        <a:prstGeom prst="rect">
          <a:avLst/>
        </a:prstGeom>
        <a:gradFill rotWithShape="1">
          <a:gsLst>
            <a:gs pos="0">
              <a:srgbClr val="5B9BD5">
                <a:lumMod val="110000"/>
                <a:satMod val="105000"/>
                <a:tint val="67000"/>
              </a:srgbClr>
            </a:gs>
            <a:gs pos="50000">
              <a:srgbClr val="5B9BD5">
                <a:lumMod val="105000"/>
                <a:satMod val="103000"/>
                <a:tint val="73000"/>
              </a:srgbClr>
            </a:gs>
            <a:gs pos="100000">
              <a:srgbClr val="5B9BD5">
                <a:lumMod val="105000"/>
                <a:satMod val="109000"/>
                <a:tint val="81000"/>
              </a:srgbClr>
            </a:gs>
          </a:gsLst>
          <a:lin ang="5400000" scaled="0"/>
        </a:gradFill>
        <a:ln w="6350" cap="flat" cmpd="sng" algn="ctr">
          <a:solidFill>
            <a:srgbClr val="5B9BD5"/>
          </a:solidFill>
          <a:prstDash val="solid"/>
          <a:miter lim="800000"/>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mn-lt"/>
              <a:ea typeface="+mn-ea"/>
              <a:cs typeface="+mn-cs"/>
            </a:rPr>
            <a:t>Consejo N° 3: Organizemos los datos en tablas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La mejor manera de organizar datos en Excel es utilizando tablas. Para ello:</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1. Organizamos los datos de manera tal que cada columna corresponda a una variable, y cada fila a una observación o registro.</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2. En la barra de herramientas: </a:t>
          </a:r>
          <a:r>
            <a:rPr kumimoji="0" lang="en-US" sz="1200" b="1" i="0" u="none" strike="noStrike" kern="0" cap="none" spc="0" normalizeH="0" baseline="0" noProof="0">
              <a:ln>
                <a:noFill/>
              </a:ln>
              <a:solidFill>
                <a:sysClr val="windowText" lastClr="000000"/>
              </a:solidFill>
              <a:effectLst/>
              <a:uLnTx/>
              <a:uFillTx/>
              <a:latin typeface="Courier New" panose="02070309020205020404" pitchFamily="49" charset="0"/>
              <a:ea typeface="+mn-ea"/>
              <a:cs typeface="Courier New" panose="02070309020205020404" pitchFamily="49" charset="0"/>
            </a:rPr>
            <a:t>Insert -&gt; Tables -&gt; Table</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Hecho esto,  podemos hacer operaciones dentro de la tabla por filas. Por ejemplo, en la celda D3 escribimos la fórmula </a:t>
          </a:r>
          <a:r>
            <a:rPr kumimoji="0" lang="en-US" sz="1200" b="1" i="0" u="none" strike="noStrike" kern="0" cap="none" spc="0" normalizeH="0" baseline="0" noProof="0">
              <a:ln>
                <a:noFill/>
              </a:ln>
              <a:solidFill>
                <a:schemeClr val="accent1"/>
              </a:solidFill>
              <a:effectLst/>
              <a:uLnTx/>
              <a:uFillTx/>
              <a:latin typeface="+mn-lt"/>
              <a:ea typeface="+mn-ea"/>
              <a:cs typeface="+mn-cs"/>
            </a:rPr>
            <a:t>=[@cantidad]*[@precio]</a:t>
          </a:r>
          <a:r>
            <a:rPr kumimoji="0" lang="en-US" sz="1200" b="0" i="0" u="none" strike="noStrike" kern="0" cap="none" spc="0" normalizeH="0" baseline="0" noProof="0">
              <a:ln>
                <a:noFill/>
              </a:ln>
              <a:solidFill>
                <a:schemeClr val="accent1"/>
              </a:solidFill>
              <a:effectLst/>
              <a:uLnTx/>
              <a:uFillTx/>
              <a:latin typeface="+mn-lt"/>
              <a:ea typeface="+mn-ea"/>
              <a:cs typeface="+mn-cs"/>
            </a:rPr>
            <a:t> </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con la cual multiplicamos los datos de la columna </a:t>
          </a:r>
          <a:r>
            <a:rPr kumimoji="0" lang="en-US" sz="1200" b="1" i="0" u="none" strike="noStrike" kern="0" cap="none" spc="0" normalizeH="0" baseline="0" noProof="0">
              <a:ln>
                <a:noFill/>
              </a:ln>
              <a:solidFill>
                <a:schemeClr val="accent1"/>
              </a:solidFill>
              <a:effectLst/>
              <a:uLnTx/>
              <a:uFillTx/>
              <a:latin typeface="+mn-lt"/>
              <a:ea typeface="+mn-ea"/>
              <a:cs typeface="+mn-cs"/>
            </a:rPr>
            <a:t>cantidad</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por los de la columna </a:t>
          </a:r>
          <a:r>
            <a:rPr kumimoji="0" lang="en-US" sz="1200" b="1" i="0" u="none" strike="noStrike" kern="0" cap="none" spc="0" normalizeH="0" baseline="0" noProof="0">
              <a:ln>
                <a:noFill/>
              </a:ln>
              <a:solidFill>
                <a:schemeClr val="accent1"/>
              </a:solidFill>
              <a:effectLst/>
              <a:uLnTx/>
              <a:uFillTx/>
              <a:latin typeface="+mn-lt"/>
              <a:ea typeface="+mn-ea"/>
              <a:cs typeface="+mn-cs"/>
            </a:rPr>
            <a:t>precio</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fila por fila (eso es lo que significa el </a:t>
          </a:r>
          <a:r>
            <a:rPr kumimoji="0" lang="en-US" sz="1200" b="1" i="0" u="none" strike="noStrike" kern="0" cap="none" spc="0" normalizeH="0" baseline="0" noProof="0">
              <a:ln>
                <a:noFill/>
              </a:ln>
              <a:solidFill>
                <a:schemeClr val="accent1"/>
              </a:solidFill>
              <a:effectLst/>
              <a:uLnTx/>
              <a:uFillTx/>
              <a:latin typeface="+mn-lt"/>
              <a:ea typeface="+mn-ea"/>
              <a:cs typeface="+mn-cs"/>
            </a:rPr>
            <a:t>@</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"esta fila"). Excel se encarga de copiar la fórmula al resto de la columna.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Vemos que también podemos hacer referencia a los datos de la tabla desde fuera de ella. Por ejemplo, en la celda A8 sumamos los valores de la columna </a:t>
          </a:r>
          <a:r>
            <a:rPr kumimoji="0" lang="en-US" sz="1200" b="1" i="0" u="none" strike="noStrike" kern="0" cap="none" spc="0" normalizeH="0" baseline="0" noProof="0">
              <a:ln>
                <a:noFill/>
              </a:ln>
              <a:solidFill>
                <a:schemeClr val="accent1"/>
              </a:solidFill>
              <a:effectLst/>
              <a:uLnTx/>
              <a:uFillTx/>
              <a:latin typeface="+mn-lt"/>
              <a:ea typeface="+mn-ea"/>
              <a:cs typeface="+mn-cs"/>
            </a:rPr>
            <a:t>total</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con la fórmula </a:t>
          </a:r>
          <a:r>
            <a:rPr kumimoji="0" lang="en-US" sz="1200" b="1" i="0" u="none" strike="noStrike" kern="0" cap="none" spc="0" normalizeH="0" baseline="0" noProof="0">
              <a:ln>
                <a:noFill/>
              </a:ln>
              <a:solidFill>
                <a:schemeClr val="accent1"/>
              </a:solidFill>
              <a:effectLst/>
              <a:uLnTx/>
              <a:uFillTx/>
              <a:latin typeface="+mn-lt"/>
              <a:ea typeface="+mn-ea"/>
              <a:cs typeface="+mn-cs"/>
            </a:rPr>
            <a:t>=SUM(Ventas[total])</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Observe que acá no aparace el </a:t>
          </a:r>
          <a:r>
            <a:rPr kumimoji="0" lang="en-US" sz="1200" b="1" i="0" u="none" strike="noStrike" kern="0" cap="none" spc="0" normalizeH="0" baseline="0" noProof="0">
              <a:ln>
                <a:noFill/>
              </a:ln>
              <a:solidFill>
                <a:schemeClr val="accent1"/>
              </a:solidFill>
              <a:effectLst/>
              <a:uLnTx/>
              <a:uFillTx/>
              <a:latin typeface="+mn-lt"/>
              <a:ea typeface="+mn-ea"/>
              <a:cs typeface="+mn-cs"/>
            </a:rPr>
            <a:t>@</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por lo que estamos sumando todas las filas de la columna.</a:t>
          </a:r>
        </a:p>
      </xdr:txBody>
    </xdr:sp>
    <xdr:clientData/>
  </xdr:twoCellAnchor>
  <xdr:twoCellAnchor editAs="oneCell">
    <xdr:from>
      <xdr:col>2</xdr:col>
      <xdr:colOff>180975</xdr:colOff>
      <xdr:row>16</xdr:row>
      <xdr:rowOff>47625</xdr:rowOff>
    </xdr:from>
    <xdr:to>
      <xdr:col>6</xdr:col>
      <xdr:colOff>257530</xdr:colOff>
      <xdr:row>24</xdr:row>
      <xdr:rowOff>47838</xdr:rowOff>
    </xdr:to>
    <xdr:pic>
      <xdr:nvPicPr>
        <xdr:cNvPr id="8" name="Picture 7">
          <a:extLst>
            <a:ext uri="{FF2B5EF4-FFF2-40B4-BE49-F238E27FC236}">
              <a16:creationId xmlns:a16="http://schemas.microsoft.com/office/drawing/2014/main" id="{01D42FB8-B7BD-33CF-FC09-01FCEDB06152}"/>
            </a:ext>
          </a:extLst>
        </xdr:cNvPr>
        <xdr:cNvPicPr>
          <a:picLocks noChangeAspect="1"/>
        </xdr:cNvPicPr>
      </xdr:nvPicPr>
      <xdr:blipFill>
        <a:blip xmlns:r="http://schemas.openxmlformats.org/officeDocument/2006/relationships" r:embed="rId1"/>
        <a:stretch>
          <a:fillRect/>
        </a:stretch>
      </xdr:blipFill>
      <xdr:spPr>
        <a:xfrm>
          <a:off x="1657350" y="3095625"/>
          <a:ext cx="2543530" cy="15242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266700</xdr:colOff>
      <xdr:row>12</xdr:row>
      <xdr:rowOff>161925</xdr:rowOff>
    </xdr:from>
    <xdr:ext cx="7058028" cy="4288097"/>
    <xdr:sp macro="" textlink="">
      <xdr:nvSpPr>
        <xdr:cNvPr id="2" name="TextBox 1">
          <a:extLst>
            <a:ext uri="{FF2B5EF4-FFF2-40B4-BE49-F238E27FC236}">
              <a16:creationId xmlns:a16="http://schemas.microsoft.com/office/drawing/2014/main" id="{753F3D2D-69D1-4A2D-9269-D5A8818FAB68}"/>
            </a:ext>
          </a:extLst>
        </xdr:cNvPr>
        <xdr:cNvSpPr txBox="1"/>
      </xdr:nvSpPr>
      <xdr:spPr>
        <a:xfrm>
          <a:off x="266700" y="2447925"/>
          <a:ext cx="7058028" cy="4288097"/>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spAutoFit/>
        </a:bodyPr>
        <a:lstStyle/>
        <a:p>
          <a:r>
            <a:rPr lang="en-US" sz="1400" b="1"/>
            <a:t>Consejo N°</a:t>
          </a:r>
          <a:r>
            <a:rPr lang="en-US" sz="1400" b="1" baseline="0"/>
            <a:t> 4: ¡Cuidémonos de las celdas sin números!</a:t>
          </a:r>
        </a:p>
        <a:p>
          <a:endParaRPr lang="en-US" sz="1400" b="1" baseline="0"/>
        </a:p>
        <a:p>
          <a:r>
            <a:rPr lang="en-US" sz="1200"/>
            <a:t>Una fuente común de errores al manipular datos con Excel es el tratamiento que este programa le da a las celdas no numéricas a la hora de evaluar fórmulas: en algunos casos, las omite de los cálculos, y en otras las considera como si tuviesen el valor cero.</a:t>
          </a:r>
        </a:p>
        <a:p>
          <a:endParaRPr lang="en-US" sz="1200"/>
        </a:p>
        <a:p>
          <a:r>
            <a:rPr lang="en-US" sz="1200"/>
            <a:t>Supongamos que deseamos suavizar </a:t>
          </a:r>
          <a:r>
            <a:rPr lang="en-US" sz="1200" b="1">
              <a:solidFill>
                <a:schemeClr val="accent1"/>
              </a:solidFill>
            </a:rPr>
            <a:t>indicador</a:t>
          </a:r>
          <a:r>
            <a:rPr lang="en-US" sz="1200"/>
            <a:t> con una media móvil centrada. En primer instancia, en C2 introducimos </a:t>
          </a:r>
          <a:r>
            <a:rPr lang="en-US" sz="1200" b="1">
              <a:solidFill>
                <a:schemeClr val="accent1"/>
              </a:solidFill>
            </a:rPr>
            <a:t>=AVERAGE(B1:B3)</a:t>
          </a:r>
          <a:r>
            <a:rPr lang="en-US" sz="1200"/>
            <a:t> y copiamos la fórmula hasta el final de la columna (celda C10). El problema lo tenemos precisamente en los extremos de la columna: en C2, al evaluar </a:t>
          </a:r>
          <a:r>
            <a:rPr lang="en-US" sz="1200" b="1">
              <a:solidFill>
                <a:schemeClr val="accent1"/>
              </a:solidFill>
            </a:rPr>
            <a:t>=AVERAGE(B1:B3)</a:t>
          </a:r>
          <a:r>
            <a:rPr lang="en-US" sz="1200"/>
            <a:t> Excel da por resultado el promedio de B2:B3 porque en B1 hay un texto ("indicador", el nombre de la columna). </a:t>
          </a:r>
        </a:p>
        <a:p>
          <a:endParaRPr lang="en-US" sz="1200"/>
        </a:p>
        <a:p>
          <a:r>
            <a:rPr lang="en-US" sz="1200"/>
            <a:t>Similarmente, en C10, al evaluar </a:t>
          </a:r>
          <a:r>
            <a:rPr lang="en-US" sz="1200" b="1">
              <a:solidFill>
                <a:schemeClr val="accent1"/>
              </a:solidFill>
            </a:rPr>
            <a:t>=AVERAGE(B9:B11)</a:t>
          </a:r>
          <a:r>
            <a:rPr lang="en-US" sz="1200"/>
            <a:t> el resultado es el promedio de B9:B10, porque la celda B11 está vacía. Una forma rápida de arreglar este problema es borrar las celdas C2 y C10, pero al actualizar la tabla con nuevos datos (por ejemplo, al disponer de datos para octubre 2022) posiblemente reintroduciremos el error al copiar la fórmula hacia abajo.</a:t>
          </a:r>
        </a:p>
        <a:p>
          <a:endParaRPr lang="en-US" sz="1200"/>
        </a:p>
        <a:p>
          <a:r>
            <a:rPr lang="en-US" sz="1200"/>
            <a:t>Para corregirlo, usaremos funciones de Excel para verificar que todas las celdas  requeridas tengan datos numéricos; de ser así realizamos el cálculo, de lo contrario regresamos un texto vacío. Veamos entonces la fórmula en D2:  </a:t>
          </a:r>
          <a:r>
            <a:rPr lang="en-US" sz="1200" b="1">
              <a:solidFill>
                <a:schemeClr val="accent1"/>
              </a:solidFill>
            </a:rPr>
            <a:t>=IF(AND(ISNUMBER(B1:B3)), AVERAGE(B1:B3), "")</a:t>
          </a:r>
        </a:p>
        <a:p>
          <a:endParaRPr lang="en-US" sz="1200"/>
        </a:p>
        <a:p>
          <a:r>
            <a:rPr lang="en-US" sz="1200"/>
            <a:t>Con esta nueva fórmula, hemos logrado eliminar los datos incorrectos en los extremos de la serie: vemos que en D2 y D10 no hay valor, a pesar de que la fórmula sí está presente.</a:t>
          </a:r>
        </a:p>
      </xdr:txBody>
    </xdr:sp>
    <xdr:clientData/>
  </xdr:one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14</xdr:row>
      <xdr:rowOff>0</xdr:rowOff>
    </xdr:from>
    <xdr:to>
      <xdr:col>5</xdr:col>
      <xdr:colOff>476249</xdr:colOff>
      <xdr:row>35</xdr:row>
      <xdr:rowOff>9525</xdr:rowOff>
    </xdr:to>
    <xdr:sp macro="" textlink="">
      <xdr:nvSpPr>
        <xdr:cNvPr id="2" name="TextBox 1">
          <a:extLst>
            <a:ext uri="{FF2B5EF4-FFF2-40B4-BE49-F238E27FC236}">
              <a16:creationId xmlns:a16="http://schemas.microsoft.com/office/drawing/2014/main" id="{0AE5268A-77F3-4B82-A2F1-336500189E84}"/>
            </a:ext>
          </a:extLst>
        </xdr:cNvPr>
        <xdr:cNvSpPr txBox="1"/>
      </xdr:nvSpPr>
      <xdr:spPr>
        <a:xfrm>
          <a:off x="0" y="2667000"/>
          <a:ext cx="7477124" cy="4010025"/>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spAutoFit/>
        </a:bodyPr>
        <a:lstStyle/>
        <a:p>
          <a:r>
            <a:rPr lang="en-US" sz="1400" b="1"/>
            <a:t>Consejo N°</a:t>
          </a:r>
          <a:r>
            <a:rPr lang="en-US" sz="1400" b="1" baseline="0"/>
            <a:t> 5: Seleccionemos rangos de datos con OFFSET</a:t>
          </a:r>
        </a:p>
        <a:p>
          <a:endParaRPr lang="en-US" sz="1100" baseline="0"/>
        </a:p>
        <a:p>
          <a:r>
            <a:rPr lang="en-US" sz="1200"/>
            <a:t>Cuando necesitamos trabajar con rangos de celdas, que cambian conforme cambiamos de celda, no es práctico definir nombres para cada posible rango. Además, no podemos aprovechar la facilidad de los nombres generados automáticamente por las tablas de Excel porque en tales tablas las fórmulas operan por fila: el caracter </a:t>
          </a:r>
          <a:r>
            <a:rPr lang="en-US" sz="1200" b="1">
              <a:solidFill>
                <a:schemeClr val="accent1"/>
              </a:solidFill>
            </a:rPr>
            <a:t>@</a:t>
          </a:r>
          <a:r>
            <a:rPr lang="en-US" sz="1200"/>
            <a:t> de las fórmulas de tabla significa "de esta fila". Esto lo podemos resolver con la función </a:t>
          </a:r>
          <a:r>
            <a:rPr lang="en-US" sz="1200" b="1"/>
            <a:t>OFFSET</a:t>
          </a:r>
          <a:r>
            <a:rPr lang="en-US" sz="1200"/>
            <a:t>, la cual da por resultado un rango de celdas relativa a la posición de una celda en particular.</a:t>
          </a:r>
        </a:p>
        <a:p>
          <a:endParaRPr lang="en-US" sz="1200"/>
        </a:p>
        <a:p>
          <a:r>
            <a:rPr lang="en-US" sz="1200"/>
            <a:t>En la fórmula de la celda D2 necesitamos datos de la columna B entre las filas 1 y 3, por ello la referencia a B1:B3. Otra manera de referirnos a estos datos, tomando como punto de partida a la celda B2 es </a:t>
          </a:r>
          <a:r>
            <a:rPr lang="en-US" sz="1200" b="1">
              <a:solidFill>
                <a:schemeClr val="accent1"/>
              </a:solidFill>
            </a:rPr>
            <a:t>=OFFSET(B2,-1,0,3,1)</a:t>
          </a:r>
          <a:r>
            <a:rPr lang="en-US" sz="1200"/>
            <a:t>, que nos dice que deseamos el rango de celdas que empieza una fila arriba (-1) y en la misma columna(0) que la celda B2, y contiene un total de tres filas (3) y una columna (1). Gracias a que ahora solo hacemos referencia explícita a una celda, y tal celda ocupa la misma fila que la celda donde queremos incluir la fórmula, podemos de nuevo usar los nombres de tabla. Por ejemplo, en E2 hemos introducido la fórmula</a:t>
          </a:r>
        </a:p>
        <a:p>
          <a:endParaRPr lang="en-US" sz="1200"/>
        </a:p>
        <a:p>
          <a:r>
            <a:rPr lang="en-US" sz="1200" b="1">
              <a:solidFill>
                <a:schemeClr val="accent1"/>
              </a:solidFill>
            </a:rPr>
            <a:t>=IF(AND(ISNUMBER(OFFSET([@indicador],-1,0,3,1))),</a:t>
          </a:r>
        </a:p>
        <a:p>
          <a:r>
            <a:rPr lang="en-US" sz="1200" b="1">
              <a:solidFill>
                <a:schemeClr val="accent1"/>
              </a:solidFill>
            </a:rPr>
            <a:t>                                AVERAGE(OFFSET([@indicador],-1,0,3,1)),"")</a:t>
          </a:r>
        </a:p>
        <a:p>
          <a:endParaRPr lang="en-US" sz="1200"/>
        </a:p>
        <a:p>
          <a:r>
            <a:rPr lang="en-US" sz="1200"/>
            <a:t>la cual ahora utiliza la referencia a la columna </a:t>
          </a:r>
          <a:r>
            <a:rPr lang="en-US" sz="1200" b="1">
              <a:solidFill>
                <a:schemeClr val="accent1"/>
              </a:solidFill>
            </a:rPr>
            <a:t>[@indicador]</a:t>
          </a:r>
          <a:r>
            <a:rPr lang="en-US" sz="1200"/>
            <a:t>. Por tratarse de una tabla, Excel autocompleta el resto de la columna utilizando exactamente la misma fórmula.</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12</xdr:row>
      <xdr:rowOff>190499</xdr:rowOff>
    </xdr:from>
    <xdr:ext cx="7219950" cy="3489673"/>
    <xdr:sp macro="" textlink="">
      <xdr:nvSpPr>
        <xdr:cNvPr id="2" name="TextBox 1">
          <a:extLst>
            <a:ext uri="{FF2B5EF4-FFF2-40B4-BE49-F238E27FC236}">
              <a16:creationId xmlns:a16="http://schemas.microsoft.com/office/drawing/2014/main" id="{E305B49D-7EE1-4279-8D8C-37474F629E96}"/>
            </a:ext>
          </a:extLst>
        </xdr:cNvPr>
        <xdr:cNvSpPr txBox="1"/>
      </xdr:nvSpPr>
      <xdr:spPr>
        <a:xfrm>
          <a:off x="0" y="2476499"/>
          <a:ext cx="7219950" cy="3489673"/>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spAutoFit/>
        </a:bodyPr>
        <a:lstStyle/>
        <a:p>
          <a:r>
            <a:rPr lang="en-US" sz="1400" b="1"/>
            <a:t>Consejo N°</a:t>
          </a:r>
          <a:r>
            <a:rPr lang="en-US" sz="1400" b="1" baseline="0"/>
            <a:t> 6: Simplifiquemos funciones con LET</a:t>
          </a:r>
        </a:p>
        <a:p>
          <a:endParaRPr lang="en-US" sz="1100" baseline="0"/>
        </a:p>
        <a:p>
          <a:r>
            <a:rPr lang="en-US" sz="1200"/>
            <a:t>Cuando empezamos a tener cuidado de verificar que trabajamos con celdas numéricas hemos introducido un nuevo inconveniente: ¡las fórmulas se hacen cada vez más grandes e ilegibles!  Veamos de nuevo la fórmula en E2: vemos que hemos usado dos veces la expresión </a:t>
          </a:r>
          <a:r>
            <a:rPr lang="en-US" sz="1200" b="1">
              <a:solidFill>
                <a:schemeClr val="accent1"/>
              </a:solidFill>
            </a:rPr>
            <a:t>OFFSET([@indicador],-1,0,3,1)</a:t>
          </a:r>
          <a:r>
            <a:rPr lang="en-US" sz="1200"/>
            <a:t>. Para simplificar esta fórmula, Excel ofrece la función </a:t>
          </a:r>
          <a:r>
            <a:rPr lang="en-US" sz="1200" b="1"/>
            <a:t>LET</a:t>
          </a:r>
          <a:r>
            <a:rPr lang="en-US" sz="1200"/>
            <a:t>, que permite darle nombre a expresiones intermedias dentro de una fórmula. Así, el cálculo anterior lo podemos obtener como</a:t>
          </a:r>
        </a:p>
        <a:p>
          <a:endParaRPr lang="en-US" sz="1200"/>
        </a:p>
        <a:p>
          <a:r>
            <a:rPr lang="en-US" sz="1200" b="1">
              <a:solidFill>
                <a:schemeClr val="accent1"/>
              </a:solidFill>
            </a:rPr>
            <a:t>=LET(datos, OFFSET([@indicador],-1,0,3,1),</a:t>
          </a:r>
        </a:p>
        <a:p>
          <a:r>
            <a:rPr lang="en-US" sz="1200" b="1">
              <a:solidFill>
                <a:schemeClr val="accent1"/>
              </a:solidFill>
            </a:rPr>
            <a:t>	        IF(AND(ISNUMBER(datos)), AVERAGE(datos),""))</a:t>
          </a:r>
        </a:p>
        <a:p>
          <a:endParaRPr lang="en-US" sz="1200"/>
        </a:p>
        <a:p>
          <a:r>
            <a:rPr lang="en-US" sz="1200"/>
            <a:t>o bien, de</a:t>
          </a:r>
          <a:r>
            <a:rPr lang="en-US" sz="1200" baseline="0"/>
            <a:t> forma aún</a:t>
          </a:r>
          <a:r>
            <a:rPr lang="en-US" sz="1200"/>
            <a:t> más legible como aparece en la celda F2</a:t>
          </a:r>
        </a:p>
        <a:p>
          <a:endParaRPr lang="en-US" sz="1200"/>
        </a:p>
        <a:p>
          <a:r>
            <a:rPr lang="en-US" sz="1200" b="1">
              <a:solidFill>
                <a:schemeClr val="accent1"/>
              </a:solidFill>
            </a:rPr>
            <a:t>=LET(datos, OFFSET([@indicador],-1,0,3,1), </a:t>
          </a:r>
        </a:p>
        <a:p>
          <a:r>
            <a:rPr lang="en-US" sz="1200" b="1">
              <a:solidFill>
                <a:schemeClr val="accent1"/>
              </a:solidFill>
            </a:rPr>
            <a:t>	     no_faltan_datos, AND(ISNUMBER(datos)), </a:t>
          </a:r>
        </a:p>
        <a:p>
          <a:r>
            <a:rPr lang="en-US" sz="1200" b="1">
              <a:solidFill>
                <a:schemeClr val="accent1"/>
              </a:solidFill>
            </a:rPr>
            <a:t>	     IF(no_faltan_datos, AVERAGE(datos),""))</a:t>
          </a:r>
        </a:p>
        <a:p>
          <a:endParaRPr lang="en-US" sz="1200"/>
        </a:p>
        <a:p>
          <a:r>
            <a:rPr lang="en-US" sz="1200"/>
            <a:t>Vemos que la última expresión de la fórmula nos dice de qué se trata: si no faltan datos, calcule su promedio.</a:t>
          </a:r>
        </a:p>
      </xdr:txBody>
    </xdr:sp>
    <xdr:clientData/>
  </xdr:one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12</xdr:row>
      <xdr:rowOff>133350</xdr:rowOff>
    </xdr:from>
    <xdr:to>
      <xdr:col>8</xdr:col>
      <xdr:colOff>333375</xdr:colOff>
      <xdr:row>67</xdr:row>
      <xdr:rowOff>96785</xdr:rowOff>
    </xdr:to>
    <xdr:sp macro="" textlink="">
      <xdr:nvSpPr>
        <xdr:cNvPr id="2" name="TextBox 1">
          <a:extLst>
            <a:ext uri="{FF2B5EF4-FFF2-40B4-BE49-F238E27FC236}">
              <a16:creationId xmlns:a16="http://schemas.microsoft.com/office/drawing/2014/main" id="{F0B3CFE5-481F-4A9D-AC9C-2D08F8DF0007}"/>
            </a:ext>
          </a:extLst>
        </xdr:cNvPr>
        <xdr:cNvSpPr txBox="1"/>
      </xdr:nvSpPr>
      <xdr:spPr>
        <a:xfrm>
          <a:off x="0" y="2419350"/>
          <a:ext cx="7143750" cy="10440935"/>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spAutoFit/>
        </a:bodyPr>
        <a:lstStyle/>
        <a:p>
          <a:r>
            <a:rPr lang="en-US" sz="1400" b="1"/>
            <a:t>Consejo N°</a:t>
          </a:r>
          <a:r>
            <a:rPr lang="en-US" sz="1400" b="1" baseline="0"/>
            <a:t> 7: Definamos nuevas funciones con LAMBDA</a:t>
          </a:r>
        </a:p>
        <a:p>
          <a:endParaRPr lang="en-US" sz="1100" baseline="0"/>
        </a:p>
        <a:p>
          <a:r>
            <a:rPr lang="en-US" sz="1200"/>
            <a:t>En el consejo anterior, usando </a:t>
          </a:r>
          <a:r>
            <a:rPr lang="en-US" sz="1200" b="1"/>
            <a:t>LET</a:t>
          </a:r>
          <a:r>
            <a:rPr lang="en-US" sz="1200"/>
            <a:t> logramos expresar una fórmula compleja de manera más legible, pero más larga.</a:t>
          </a:r>
        </a:p>
        <a:p>
          <a:endParaRPr lang="en-US" sz="1200"/>
        </a:p>
        <a:p>
          <a:r>
            <a:rPr lang="en-US" sz="1200"/>
            <a:t>Para trabajar con fórmulas más pequeñas, una opción (no muy atractiva) es ir guardando los resultados intermedios en celdas, y luego hacer varias fórmulas encadenando los insumos intermedios. </a:t>
          </a:r>
        </a:p>
        <a:p>
          <a:endParaRPr lang="en-US" sz="1200"/>
        </a:p>
        <a:p>
          <a:r>
            <a:rPr lang="en-US" sz="1200"/>
            <a:t>Una mejor opción es usar la función </a:t>
          </a:r>
          <a:r>
            <a:rPr lang="en-US" sz="1200" b="1"/>
            <a:t>LAMBDA</a:t>
          </a:r>
          <a:r>
            <a:rPr lang="en-US" sz="1200"/>
            <a:t>, que permite definir nuevas funciones sin necesidad de usar VBA ni de definir macros.  Para definir una nueva función </a:t>
          </a:r>
          <a:r>
            <a:rPr lang="en-US" sz="1200" b="1"/>
            <a:t>LAMBDA</a:t>
          </a:r>
          <a:r>
            <a:rPr lang="en-US" sz="1200"/>
            <a:t> abrimos el cuadro de diálogo Formulas -&gt; Name Manager -&gt; Define Name</a:t>
          </a:r>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endParaRPr lang="en-US" sz="1200"/>
        </a:p>
        <a:p>
          <a:r>
            <a:rPr lang="en-US" sz="1200"/>
            <a:t>Luego:</a:t>
          </a:r>
        </a:p>
        <a:p>
          <a:r>
            <a:rPr lang="en-US" sz="1200"/>
            <a:t>      1:  asignamos un nombre en </a:t>
          </a:r>
          <a:r>
            <a:rPr lang="en-US" sz="1200" b="1"/>
            <a:t>Name:</a:t>
          </a:r>
          <a:r>
            <a:rPr lang="en-US" sz="1200"/>
            <a:t>, </a:t>
          </a:r>
        </a:p>
        <a:p>
          <a:r>
            <a:rPr lang="en-US" sz="1200"/>
            <a:t>      2: describimos la función en </a:t>
          </a:r>
          <a:r>
            <a:rPr lang="en-US" sz="1200" b="1"/>
            <a:t>Comment</a:t>
          </a:r>
        </a:p>
        <a:p>
          <a:r>
            <a:rPr lang="en-US" sz="1200" b="1"/>
            <a:t>      </a:t>
          </a:r>
          <a:r>
            <a:rPr lang="en-US" sz="1200" b="0"/>
            <a:t>3:</a:t>
          </a:r>
          <a:r>
            <a:rPr lang="en-US" sz="1200" b="1"/>
            <a:t> </a:t>
          </a:r>
          <a:r>
            <a:rPr lang="en-US" sz="1200"/>
            <a:t>, y en </a:t>
          </a:r>
          <a:r>
            <a:rPr lang="en-US" sz="1200" b="1"/>
            <a:t>Refers to:</a:t>
          </a:r>
          <a:r>
            <a:rPr lang="en-US" sz="1200"/>
            <a:t> escribimos la función.</a:t>
          </a:r>
        </a:p>
        <a:p>
          <a:endParaRPr lang="en-US" sz="1200"/>
        </a:p>
        <a:p>
          <a:endParaRPr lang="en-US" sz="1200"/>
        </a:p>
        <a:p>
          <a:endParaRPr lang="en-US" sz="1200"/>
        </a:p>
        <a:p>
          <a:endParaRPr lang="en-US" sz="1200"/>
        </a:p>
        <a:p>
          <a:endParaRPr lang="en-US" sz="1200"/>
        </a:p>
        <a:p>
          <a:endParaRPr lang="en-US" sz="1200"/>
        </a:p>
        <a:p>
          <a:endParaRPr lang="en-US" sz="1200"/>
        </a:p>
        <a:p>
          <a:r>
            <a:rPr lang="en-US" sz="1200"/>
            <a:t>Para definir una nueva función </a:t>
          </a:r>
          <a:r>
            <a:rPr lang="en-US" sz="1200" b="1"/>
            <a:t>LAMBDA</a:t>
          </a:r>
          <a:r>
            <a:rPr lang="en-US" sz="1200"/>
            <a:t> escribimos una serie de expresiones, la última de ellas es el valor que devolverá la función y todas las anteriores son los nombres de los parámetros que toma la función.  </a:t>
          </a:r>
        </a:p>
        <a:p>
          <a:endParaRPr lang="en-US" sz="1200"/>
        </a:p>
        <a:p>
          <a:r>
            <a:rPr lang="en-US" sz="1200"/>
            <a:t>Por ejemplo, cuando</a:t>
          </a:r>
          <a:r>
            <a:rPr lang="en-US" sz="1200" baseline="0"/>
            <a:t> </a:t>
          </a:r>
          <a:r>
            <a:rPr lang="en-US" sz="1200"/>
            <a:t>calculamos una media móvil teniendo cuidado de manipular adecuadamente las celdas no numéricas, hemos llamado a la nueva fórmula </a:t>
          </a:r>
          <a:r>
            <a:rPr lang="en-US" sz="1200" b="1">
              <a:solidFill>
                <a:schemeClr val="accent1"/>
              </a:solidFill>
            </a:rPr>
            <a:t>mi_promedio</a:t>
          </a:r>
          <a:r>
            <a:rPr lang="en-US" sz="1200"/>
            <a:t>, que toma por argumento una celda que llamamos </a:t>
          </a:r>
          <a:r>
            <a:rPr lang="en-US" sz="1200" b="1">
              <a:solidFill>
                <a:schemeClr val="accent1"/>
              </a:solidFill>
            </a:rPr>
            <a:t>x</a:t>
          </a:r>
          <a:r>
            <a:rPr lang="en-US" sz="1200"/>
            <a:t> y calcula lo mismo que la  fórmula de F2</a:t>
          </a:r>
        </a:p>
        <a:p>
          <a:endParaRPr lang="en-US" sz="1200"/>
        </a:p>
        <a:p>
          <a:r>
            <a:rPr lang="en-US" sz="1200" b="1">
              <a:solidFill>
                <a:schemeClr val="accent1"/>
              </a:solidFill>
            </a:rPr>
            <a:t>=LAMBDA(x, </a:t>
          </a:r>
        </a:p>
        <a:p>
          <a:r>
            <a:rPr lang="en-US" sz="1200" b="1">
              <a:solidFill>
                <a:schemeClr val="accent1"/>
              </a:solidFill>
            </a:rPr>
            <a:t>                  LET(datos, OFFSET(x,-1,0,3,1),</a:t>
          </a:r>
        </a:p>
        <a:p>
          <a:r>
            <a:rPr lang="en-US" sz="1200" b="1">
              <a:solidFill>
                <a:schemeClr val="accent1"/>
              </a:solidFill>
            </a:rPr>
            <a:t>                        no_faltan_datos,AND(ISNUMBER(datos)), </a:t>
          </a:r>
        </a:p>
        <a:p>
          <a:r>
            <a:rPr lang="en-US" sz="1200" b="1">
              <a:solidFill>
                <a:schemeClr val="accent1"/>
              </a:solidFill>
            </a:rPr>
            <a:t>                        IF(no_faltan_datos, AVERAGE(datos),"")))</a:t>
          </a:r>
        </a:p>
        <a:p>
          <a:endParaRPr lang="en-US" sz="1200"/>
        </a:p>
        <a:p>
          <a:r>
            <a:rPr lang="en-US" sz="1200"/>
            <a:t>Hecho esto, podemos utilizar nuestra nueva función como cualquer otra función de Excel. Por ejemplo, en la celda G2 ahora simplemente calculamos el promedio ponderado con </a:t>
          </a:r>
        </a:p>
        <a:p>
          <a:endParaRPr lang="en-US" sz="1200"/>
        </a:p>
        <a:p>
          <a:r>
            <a:rPr lang="en-US" sz="1200" b="1">
              <a:solidFill>
                <a:schemeClr val="accent1"/>
              </a:solidFill>
            </a:rPr>
            <a:t>=mi_promedio([@indicador])</a:t>
          </a:r>
        </a:p>
        <a:p>
          <a:endParaRPr lang="en-US" sz="1200"/>
        </a:p>
        <a:p>
          <a:r>
            <a:rPr lang="en-US" sz="1200"/>
            <a:t>donde el argumento </a:t>
          </a:r>
          <a:r>
            <a:rPr lang="en-US" sz="1200" b="1">
              <a:solidFill>
                <a:schemeClr val="accent1"/>
              </a:solidFill>
            </a:rPr>
            <a:t>x</a:t>
          </a:r>
          <a:r>
            <a:rPr lang="en-US" sz="1200"/>
            <a:t> toma el valor </a:t>
          </a:r>
          <a:r>
            <a:rPr lang="en-US" sz="1200" b="1">
              <a:solidFill>
                <a:schemeClr val="accent1"/>
              </a:solidFill>
            </a:rPr>
            <a:t>[@indicador]</a:t>
          </a:r>
          <a:r>
            <a:rPr lang="en-US" sz="1200"/>
            <a:t>, que significa "el valor de la columna "indicador" en la misma fila "@" que está esta fórmula, de la tabla actual.</a:t>
          </a:r>
        </a:p>
      </xdr:txBody>
    </xdr:sp>
    <xdr:clientData/>
  </xdr:twoCellAnchor>
  <xdr:twoCellAnchor editAs="oneCell">
    <xdr:from>
      <xdr:col>0</xdr:col>
      <xdr:colOff>119061</xdr:colOff>
      <xdr:row>24</xdr:row>
      <xdr:rowOff>38100</xdr:rowOff>
    </xdr:from>
    <xdr:to>
      <xdr:col>5</xdr:col>
      <xdr:colOff>466724</xdr:colOff>
      <xdr:row>31</xdr:row>
      <xdr:rowOff>76391</xdr:rowOff>
    </xdr:to>
    <xdr:pic>
      <xdr:nvPicPr>
        <xdr:cNvPr id="3" name="Picture 2">
          <a:extLst>
            <a:ext uri="{FF2B5EF4-FFF2-40B4-BE49-F238E27FC236}">
              <a16:creationId xmlns:a16="http://schemas.microsoft.com/office/drawing/2014/main" id="{7FF7CF52-92F9-889F-8F16-4FE4823CEAC3}"/>
            </a:ext>
          </a:extLst>
        </xdr:cNvPr>
        <xdr:cNvPicPr>
          <a:picLocks noChangeAspect="1"/>
        </xdr:cNvPicPr>
      </xdr:nvPicPr>
      <xdr:blipFill>
        <a:blip xmlns:r="http://schemas.openxmlformats.org/officeDocument/2006/relationships" r:embed="rId1"/>
        <a:stretch>
          <a:fillRect/>
        </a:stretch>
      </xdr:blipFill>
      <xdr:spPr>
        <a:xfrm>
          <a:off x="119061" y="4610100"/>
          <a:ext cx="4557713" cy="1371791"/>
        </a:xfrm>
        <a:prstGeom prst="rect">
          <a:avLst/>
        </a:prstGeom>
      </xdr:spPr>
    </xdr:pic>
    <xdr:clientData/>
  </xdr:twoCellAnchor>
  <xdr:twoCellAnchor editAs="oneCell">
    <xdr:from>
      <xdr:col>3</xdr:col>
      <xdr:colOff>1390650</xdr:colOff>
      <xdr:row>33</xdr:row>
      <xdr:rowOff>114300</xdr:rowOff>
    </xdr:from>
    <xdr:to>
      <xdr:col>7</xdr:col>
      <xdr:colOff>504825</xdr:colOff>
      <xdr:row>45</xdr:row>
      <xdr:rowOff>86040</xdr:rowOff>
    </xdr:to>
    <xdr:pic>
      <xdr:nvPicPr>
        <xdr:cNvPr id="4" name="Picture 3">
          <a:extLst>
            <a:ext uri="{FF2B5EF4-FFF2-40B4-BE49-F238E27FC236}">
              <a16:creationId xmlns:a16="http://schemas.microsoft.com/office/drawing/2014/main" id="{73497BC3-8940-E401-4A9B-EFFA169B26CD}"/>
            </a:ext>
          </a:extLst>
        </xdr:cNvPr>
        <xdr:cNvPicPr>
          <a:picLocks noChangeAspect="1"/>
        </xdr:cNvPicPr>
      </xdr:nvPicPr>
      <xdr:blipFill>
        <a:blip xmlns:r="http://schemas.openxmlformats.org/officeDocument/2006/relationships" r:embed="rId2"/>
        <a:stretch>
          <a:fillRect/>
        </a:stretch>
      </xdr:blipFill>
      <xdr:spPr>
        <a:xfrm>
          <a:off x="3133725" y="6972300"/>
          <a:ext cx="3571875" cy="22577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333375</xdr:colOff>
      <xdr:row>11</xdr:row>
      <xdr:rowOff>47625</xdr:rowOff>
    </xdr:from>
    <xdr:ext cx="7058028" cy="3865417"/>
    <xdr:sp macro="" textlink="">
      <xdr:nvSpPr>
        <xdr:cNvPr id="2" name="TextBox 1">
          <a:extLst>
            <a:ext uri="{FF2B5EF4-FFF2-40B4-BE49-F238E27FC236}">
              <a16:creationId xmlns:a16="http://schemas.microsoft.com/office/drawing/2014/main" id="{F26325A4-5E53-4958-BFEB-D6E4127F841A}"/>
            </a:ext>
          </a:extLst>
        </xdr:cNvPr>
        <xdr:cNvSpPr txBox="1"/>
      </xdr:nvSpPr>
      <xdr:spPr>
        <a:xfrm>
          <a:off x="333375" y="2124075"/>
          <a:ext cx="7058028" cy="3865417"/>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spAutoFit/>
        </a:bodyPr>
        <a:lstStyle/>
        <a:p>
          <a:r>
            <a:rPr lang="en-US" sz="1400" b="1"/>
            <a:t>Consejo N°</a:t>
          </a:r>
          <a:r>
            <a:rPr lang="en-US" sz="1400" b="1" baseline="0"/>
            <a:t> 8: Usemos XLOOKUP para leer datos de tablas</a:t>
          </a:r>
        </a:p>
        <a:p>
          <a:endParaRPr lang="en-US" sz="1100" baseline="0"/>
        </a:p>
        <a:p>
          <a:r>
            <a:rPr lang="en-US" sz="1200"/>
            <a:t>Muchas veces deseamos construir un cuadro con datos que posiblemente estén en lugares distintos de nuestro libro de cálculo. Como mencionamos en el primer consejo, no es recomendable hacer esto con referencias de celda. Cuando los datos de origen los hemos guardado como tablas (siguiendo el consejo 3)</a:t>
          </a:r>
          <a:r>
            <a:rPr lang="en-US" sz="1200" baseline="0"/>
            <a:t> podemos</a:t>
          </a:r>
          <a:r>
            <a:rPr lang="en-US" sz="1200"/>
            <a:t> hacer el cuadro utilizando </a:t>
          </a:r>
          <a:r>
            <a:rPr lang="en-US" sz="1200" b="1"/>
            <a:t>XLOOKUP</a:t>
          </a:r>
          <a:r>
            <a:rPr lang="en-US" sz="1200"/>
            <a:t>.</a:t>
          </a:r>
        </a:p>
        <a:p>
          <a:endParaRPr lang="en-US" sz="1200"/>
        </a:p>
        <a:p>
          <a:r>
            <a:rPr lang="en-US" sz="1200"/>
            <a:t>Por ejemplo, en la hoja</a:t>
          </a:r>
          <a:r>
            <a:rPr lang="en-US" sz="1200" baseline="0"/>
            <a:t> </a:t>
          </a:r>
          <a:r>
            <a:rPr lang="en-US" sz="1200" b="1" baseline="0"/>
            <a:t>Datos </a:t>
          </a:r>
          <a:r>
            <a:rPr lang="en-US" sz="1200"/>
            <a:t>tenemos una tabla con datos de la variación anual media del IMAE de los países de CARD calculada, como no, con una función lambda llamada </a:t>
          </a:r>
          <a:r>
            <a:rPr lang="en-US" sz="1200" b="1"/>
            <a:t>variacion_acumulada</a:t>
          </a:r>
          <a:r>
            <a:rPr lang="en-US" sz="1200"/>
            <a:t> a partir de datos de otra tabla en esa misma hoja</a:t>
          </a:r>
          <a:r>
            <a:rPr lang="en-US" sz="1200" baseline="0"/>
            <a:t> </a:t>
          </a:r>
          <a:r>
            <a:rPr lang="en-US" sz="1200"/>
            <a:t>que contiene el nivel del IMAE para estos países. Deseamos construir un cuadro resumen con los datos de Guatemala y El Salvador de los últimos tres años. Esto lo logramos escribiendo en esta</a:t>
          </a:r>
          <a:r>
            <a:rPr lang="en-US" sz="1200" baseline="0"/>
            <a:t> hoja en la celda </a:t>
          </a:r>
          <a:r>
            <a:rPr lang="en-US" sz="1200"/>
            <a:t>C7 la fórmula </a:t>
          </a:r>
        </a:p>
        <a:p>
          <a:endParaRPr lang="en-US" sz="1200"/>
        </a:p>
        <a:p>
          <a:r>
            <a:rPr lang="en-US" sz="1200" b="1">
              <a:solidFill>
                <a:schemeClr val="accent1"/>
              </a:solidFill>
            </a:rPr>
            <a:t>=XLOOKUP([@Año],IMAE_VA[Mes],IMAE_VA[Guatemala],"")</a:t>
          </a:r>
        </a:p>
        <a:p>
          <a:endParaRPr lang="en-US" sz="1200"/>
        </a:p>
        <a:p>
          <a:r>
            <a:rPr lang="en-US" sz="1200"/>
            <a:t>y una fórmula similar para El Salvador en D7. La función </a:t>
          </a:r>
          <a:r>
            <a:rPr lang="en-US" sz="1200" b="1"/>
            <a:t>XLOOKUP</a:t>
          </a:r>
          <a:r>
            <a:rPr lang="en-US" sz="1200"/>
            <a:t> busca el primer argumento (el año de la celda B7, </a:t>
          </a:r>
          <a:r>
            <a:rPr lang="en-US" sz="1200" b="1">
              <a:solidFill>
                <a:schemeClr val="accent1"/>
              </a:solidFill>
            </a:rPr>
            <a:t>[@Año]</a:t>
          </a:r>
          <a:r>
            <a:rPr lang="en-US" sz="1200"/>
            <a:t>) en el vector del segundo argumento (la columna "Mes" de la tabla "IMAE_VA", </a:t>
          </a:r>
          <a:r>
            <a:rPr lang="en-US" sz="1200" b="1">
              <a:solidFill>
                <a:schemeClr val="accent1"/>
              </a:solidFill>
            </a:rPr>
            <a:t>IMAE_VA[Mes]</a:t>
          </a:r>
          <a:r>
            <a:rPr lang="en-US" sz="1200"/>
            <a:t>): si lo encuentra, devuelve la entrada correspondiente en el vector siguiente (el dato de "Guatemala" en la tabla "IMAE_VA", </a:t>
          </a:r>
          <a:r>
            <a:rPr lang="en-US" sz="1200" b="1">
              <a:solidFill>
                <a:schemeClr val="accent1"/>
              </a:solidFill>
            </a:rPr>
            <a:t>IMAE_VA[Guatemala]</a:t>
          </a:r>
          <a:r>
            <a:rPr lang="en-US" sz="1200"/>
            <a:t>), de lo contrario devuelve una celda en blanco con </a:t>
          </a:r>
          <a:r>
            <a:rPr lang="en-US" sz="1200" b="1">
              <a:solidFill>
                <a:schemeClr val="accent1"/>
              </a:solidFill>
            </a:rPr>
            <a:t>""</a:t>
          </a:r>
          <a:r>
            <a:rPr lang="en-US" sz="1200"/>
            <a:t>.</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47624</xdr:colOff>
      <xdr:row>12</xdr:row>
      <xdr:rowOff>95250</xdr:rowOff>
    </xdr:from>
    <xdr:ext cx="7058028" cy="3875163"/>
    <xdr:sp macro="" textlink="">
      <xdr:nvSpPr>
        <xdr:cNvPr id="2" name="TextBox 1">
          <a:extLst>
            <a:ext uri="{FF2B5EF4-FFF2-40B4-BE49-F238E27FC236}">
              <a16:creationId xmlns:a16="http://schemas.microsoft.com/office/drawing/2014/main" id="{A9A99953-3826-4C5D-969A-7EF0AA93F466}"/>
            </a:ext>
          </a:extLst>
        </xdr:cNvPr>
        <xdr:cNvSpPr txBox="1"/>
      </xdr:nvSpPr>
      <xdr:spPr>
        <a:xfrm>
          <a:off x="47624" y="2381250"/>
          <a:ext cx="7058028" cy="3875163"/>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spAutoFit/>
        </a:bodyPr>
        <a:lstStyle/>
        <a:p>
          <a:r>
            <a:rPr lang="en-US" sz="1400" b="1"/>
            <a:t>Consejo N°</a:t>
          </a:r>
          <a:r>
            <a:rPr lang="en-US" sz="1400" b="1" baseline="0"/>
            <a:t> 9: Especifiquemos fechas como números</a:t>
          </a:r>
        </a:p>
        <a:p>
          <a:endParaRPr lang="en-US" sz="1100" baseline="0"/>
        </a:p>
        <a:p>
          <a:r>
            <a:rPr lang="en-US" sz="1200"/>
            <a:t>Frecuentemente en nuestras hojas de cálculo trabajamos con series de tiempo, es decir, con variables que están indexadas con fechas o periodos. En  estos casos es recomendable </a:t>
          </a:r>
          <a:r>
            <a:rPr lang="en-US" sz="1200" b="1"/>
            <a:t>guardar</a:t>
          </a:r>
          <a:r>
            <a:rPr lang="en-US" sz="1200"/>
            <a:t> las fechas y periodos como una fecha de Excel, y </a:t>
          </a:r>
          <a:r>
            <a:rPr lang="en-US" sz="1200" b="1"/>
            <a:t>mostrarlas</a:t>
          </a:r>
          <a:r>
            <a:rPr lang="en-US" sz="1200"/>
            <a:t> en un formato apropiado utilizando  </a:t>
          </a:r>
          <a:r>
            <a:rPr lang="en-US" sz="1200" b="1">
              <a:latin typeface="Courier New" panose="02070309020205020404" pitchFamily="49" charset="0"/>
              <a:cs typeface="Courier New" panose="02070309020205020404" pitchFamily="49" charset="0"/>
            </a:rPr>
            <a:t>Home -&gt; Number -&gt; Number Format</a:t>
          </a:r>
          <a:r>
            <a:rPr lang="en-US" sz="1200"/>
            <a:t>.</a:t>
          </a:r>
        </a:p>
        <a:p>
          <a:endParaRPr lang="en-US" sz="1200"/>
        </a:p>
        <a:p>
          <a:r>
            <a:rPr lang="en-US" sz="1200"/>
            <a:t>Trabajar con fechas como números (en vez de textos, como "2019/diciembre") tiene la enorme ventaja de que permite utilizar fórmulas de Excel para manipular fechas. Por ejemplo, supongamos que necesitamos calcular las exportaciones acumuladas por año. Si lo hiciéramos con rangos de celdas, tendríamos que tener el cuidado de cambiar el rango de fechas en cada año de la tabla. Otra vez </a:t>
          </a:r>
          <a:r>
            <a:rPr lang="en-US" sz="1200" b="1"/>
            <a:t>OFFSET</a:t>
          </a:r>
          <a:r>
            <a:rPr lang="en-US" sz="1200"/>
            <a:t> al rescate: sumamos, a partir de la fila actual de la columna de exportaciones </a:t>
          </a:r>
          <a:r>
            <a:rPr lang="en-US" sz="1200" b="1">
              <a:solidFill>
                <a:schemeClr val="accent1"/>
              </a:solidFill>
            </a:rPr>
            <a:t>[@exportaciones]</a:t>
          </a:r>
          <a:r>
            <a:rPr lang="en-US" sz="1200"/>
            <a:t>, tantas celdas hacia arriba como trimestres hayan transcurrido </a:t>
          </a:r>
          <a:r>
            <a:rPr lang="en-US" sz="1200" b="1">
              <a:solidFill>
                <a:schemeClr val="accent1"/>
              </a:solidFill>
            </a:rPr>
            <a:t>-MONTH([@Mes])/3 </a:t>
          </a:r>
          <a:r>
            <a:rPr lang="en-US" sz="1200" b="0">
              <a:solidFill>
                <a:sysClr val="windowText" lastClr="000000"/>
              </a:solidFill>
            </a:rPr>
            <a:t>(el negativo cuenta</a:t>
          </a:r>
          <a:r>
            <a:rPr lang="en-US" sz="1200" b="0" baseline="0">
              <a:solidFill>
                <a:sysClr val="windowText" lastClr="000000"/>
              </a:solidFill>
            </a:rPr>
            <a:t> hacia arriba, positivo hacia abajo)</a:t>
          </a:r>
          <a:r>
            <a:rPr lang="en-US" sz="1200"/>
            <a:t>:</a:t>
          </a:r>
        </a:p>
        <a:p>
          <a:endParaRPr lang="en-US" sz="1200"/>
        </a:p>
        <a:p>
          <a:r>
            <a:rPr lang="en-US" sz="1200" b="1">
              <a:solidFill>
                <a:schemeClr val="accent1"/>
              </a:solidFill>
            </a:rPr>
            <a:t>=SUM(OFFSET([@exportaciones], 0, 0, -MONTH([@Mes])/3,1))</a:t>
          </a:r>
        </a:p>
        <a:p>
          <a:endParaRPr lang="en-US" sz="1200"/>
        </a:p>
        <a:p>
          <a:pPr marL="0" marR="0" lvl="0" indent="0" defTabSz="914400" eaLnBrk="1" fontAlgn="auto" latinLnBrk="0" hangingPunct="1">
            <a:lnSpc>
              <a:spcPct val="100000"/>
            </a:lnSpc>
            <a:spcBef>
              <a:spcPts val="0"/>
            </a:spcBef>
            <a:spcAft>
              <a:spcPts val="0"/>
            </a:spcAft>
            <a:buClrTx/>
            <a:buSzTx/>
            <a:buFontTx/>
            <a:buNone/>
            <a:tabLst/>
            <a:defRPr/>
          </a:pPr>
          <a:r>
            <a:rPr lang="en-US" sz="1200"/>
            <a:t>Para que esto funcionara correctamente, previamente hemos identificado los trimestres en a A2:A22 con </a:t>
          </a:r>
          <a:r>
            <a:rPr lang="en-US" sz="1200" b="1"/>
            <a:t>fechas</a:t>
          </a:r>
          <a:r>
            <a:rPr lang="en-US" sz="1200"/>
            <a:t>: en este caso con el último día del trimestre respectivo.  Al ver las</a:t>
          </a:r>
          <a:r>
            <a:rPr lang="en-US" sz="1200" baseline="0"/>
            <a:t> fórmulas con </a:t>
          </a:r>
          <a:r>
            <a:rPr lang="en-US" sz="1100" b="1" baseline="0">
              <a:solidFill>
                <a:schemeClr val="dk1"/>
              </a:solidFill>
              <a:effectLst/>
              <a:latin typeface="+mn-lt"/>
              <a:ea typeface="+mn-ea"/>
              <a:cs typeface="+mn-cs"/>
            </a:rPr>
            <a:t>Formulas -&gt; Formula Auditing -&gt; Show Formulas</a:t>
          </a:r>
          <a:r>
            <a:rPr lang="en-US" sz="1200" b="0" baseline="0">
              <a:solidFill>
                <a:schemeClr val="dk1"/>
              </a:solidFill>
              <a:effectLst/>
              <a:latin typeface="+mn-lt"/>
              <a:ea typeface="+mn-ea"/>
              <a:cs typeface="+mn-cs"/>
            </a:rPr>
            <a:t>  </a:t>
          </a:r>
          <a:r>
            <a:rPr lang="en-US" sz="1200"/>
            <a:t>vemos en la columna A como Excel efectivamente guarda esas fechas como números enteros.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4437a4417b772351/Documents/consej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referencias_vs_nombres"/>
      <sheetName val="rangos_vs_celdas"/>
      <sheetName val="celdas_sin_datos"/>
      <sheetName val="Sheet1"/>
      <sheetName val="Sheet2"/>
    </sheetNames>
    <sheetDataSet>
      <sheetData sheetId="0"/>
      <sheetData sheetId="1">
        <row r="3">
          <cell r="B3">
            <v>5</v>
          </cell>
          <cell r="C3">
            <v>1</v>
          </cell>
        </row>
        <row r="4">
          <cell r="B4">
            <v>8</v>
          </cell>
          <cell r="C4">
            <v>2</v>
          </cell>
        </row>
        <row r="5">
          <cell r="B5">
            <v>3</v>
          </cell>
          <cell r="C5">
            <v>3</v>
          </cell>
        </row>
        <row r="6">
          <cell r="B6">
            <v>7</v>
          </cell>
          <cell r="C6">
            <v>4</v>
          </cell>
        </row>
      </sheetData>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387580-D187-438B-A7B0-1A03D60CB29B}" name="Ventas" displayName="Ventas" ref="A2:D6" totalsRowShown="0">
  <autoFilter ref="A2:D6" xr:uid="{C5ACC2E8-F62F-4907-A838-37530892155E}"/>
  <tableColumns count="4">
    <tableColumn id="1" xr3:uid="{E52AF591-CB96-48C1-81EE-3FDDE6FB4BF0}" name="trimestre"/>
    <tableColumn id="2" xr3:uid="{30A87222-C717-446B-ABA8-E33033A2D938}" name="cantidad"/>
    <tableColumn id="3" xr3:uid="{9F5FD3FB-1874-4057-9643-F9479DD12046}" name="precio"/>
    <tableColumn id="4" xr3:uid="{352AE680-14D9-4052-9054-CB328D4D25B9}" name="total" dataDxfId="96">
      <calculatedColumnFormula>Ventas[[#This Row],[cantidad]]*Ventas[[#This Row],[precio]]</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45EF37C-2F50-40E3-A10A-E252BB7013A9}" name="Table2" displayName="Table2" ref="A1:D10" totalsRowShown="0" headerRowDxfId="95">
  <tableColumns count="4">
    <tableColumn id="1" xr3:uid="{67077B3F-826C-4B0D-A3B1-6DFD85EDB7D3}" name="mes" dataDxfId="94"/>
    <tableColumn id="2" xr3:uid="{7C037B19-E6F2-4093-A26E-834AA801C4BE}" name="indicador"/>
    <tableColumn id="3" xr3:uid="{A026D9EE-9D33-44A1-9E63-2C8C2D688F8C}" name="MM(3), mal" dataDxfId="93">
      <calculatedColumnFormula>AVERAGE(B1:B3)</calculatedColumnFormula>
    </tableColumn>
    <tableColumn id="4" xr3:uid="{B32D97F5-7008-4B26-991A-ADA4C80075AC}" name="MM(3),bien" dataDxfId="92">
      <calculatedColumnFormula array="1">IF(AND(ISNUMBER(B1:B3)),AVERAGE(B1:B3),"")</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54DE69C-9E3F-4C5F-86C9-682DB5CA6B58}" name="Table27" displayName="Table27" ref="A1:E10" totalsRowShown="0" headerRowDxfId="91">
  <tableColumns count="5">
    <tableColumn id="1" xr3:uid="{BEA86081-7D8E-4F9F-919C-D51677020E06}" name="mes" dataDxfId="90"/>
    <tableColumn id="2" xr3:uid="{FF614BC0-3683-48BD-9B01-209380AE4C84}" name="indicador"/>
    <tableColumn id="3" xr3:uid="{295BA536-1542-49C7-BF29-EFD9FAD9572A}" name="MM(3), mal" dataDxfId="89">
      <calculatedColumnFormula>AVERAGE(B1:B3)</calculatedColumnFormula>
    </tableColumn>
    <tableColumn id="4" xr3:uid="{A492E722-F553-451D-93BB-059E2500F7E4}" name="MM(3),bien" dataDxfId="88">
      <calculatedColumnFormula array="1">IF(AND(ISNUMBER(B1:B3)),AVERAGE(B1:B3),"")</calculatedColumnFormula>
    </tableColumn>
    <tableColumn id="5" xr3:uid="{1A5E0432-40DF-41D9-982D-3A0B3B522649}" name="MM(3), mejor" dataDxfId="87">
      <calculatedColumnFormula array="1">IF(AND(ISNUMBER(OFFSET(Table27[[#This Row],[indicador]],-1,0,3,1))),AVERAGE(OFFSET(Table27[[#This Row],[indicador]],-1,0,3,1)),"")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5D95F99-87CF-443D-9DBB-75BF23D5E250}" name="Table28" displayName="Table28" ref="A1:F10" totalsRowShown="0" headerRowDxfId="86">
  <tableColumns count="6">
    <tableColumn id="1" xr3:uid="{8CED3791-FE35-4939-B8F1-04353BFEA682}" name="mes" dataDxfId="85"/>
    <tableColumn id="2" xr3:uid="{C14FE463-A342-449F-904B-2381D093020E}" name="indicador"/>
    <tableColumn id="3" xr3:uid="{0656FEB7-B007-4D6F-81F3-001A50A5A485}" name="MM(3), mal" dataDxfId="84">
      <calculatedColumnFormula>AVERAGE(B1:B3)</calculatedColumnFormula>
    </tableColumn>
    <tableColumn id="4" xr3:uid="{8F828D62-5214-4A9D-BC0E-36998ECF5C29}" name="MM(3),bien" dataDxfId="83">
      <calculatedColumnFormula array="1">IF(AND(ISNUMBER(B1:B3)),AVERAGE(B1:B3),"")</calculatedColumnFormula>
    </tableColumn>
    <tableColumn id="5" xr3:uid="{95FF6A34-C16D-480D-AB41-90B2D05E2D1B}" name="MM(3), mejor" dataDxfId="82">
      <calculatedColumnFormula array="1">IF(AND(ISNUMBER(OFFSET(Table28[[#This Row],[indicador]],-1,0,3,1))),AVERAGE(OFFSET(Table28[[#This Row],[indicador]],-1,0,3,1)),"")</calculatedColumnFormula>
    </tableColumn>
    <tableColumn id="6" xr3:uid="{480222A0-88A9-4EC6-AE13-4ADD64100CB6}" name="MM(3), mejor2" dataDxfId="81">
      <calculatedColumnFormula array="1">_xlfn.LET(_xlpm.datos, OFFSET(Table28[[#This Row],[indicador]],-1,0,3,1), _xlpm.no_faltan_datos,AND(ISNUMBER(_xlpm.datos)), IF(_xlpm.no_faltan_datos, AVERAGE(_xlpm.datos),""))</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254EED-83DA-463D-AA47-097F0B5C9CF9}" name="Table29" displayName="Table29" ref="A1:G10" totalsRowShown="0" headerRowDxfId="80">
  <tableColumns count="7">
    <tableColumn id="1" xr3:uid="{6F46C2E7-3A14-4207-B1DF-12488C2F1F35}" name="mes" dataDxfId="79"/>
    <tableColumn id="2" xr3:uid="{FBBEAE99-5944-4A43-8836-CD695B84EEFD}" name="indicador"/>
    <tableColumn id="3" xr3:uid="{BBCA1D82-1B7A-48BA-95A3-723689AD5E78}" name="MM(3), mal" dataDxfId="78">
      <calculatedColumnFormula>AVERAGE(B1:B3)</calculatedColumnFormula>
    </tableColumn>
    <tableColumn id="4" xr3:uid="{1D00D9E6-3A3C-4F2A-9790-EC5220599B18}" name="MM(3),bien" dataDxfId="77">
      <calculatedColumnFormula array="1">IF(AND(ISNUMBER(B1:B3)),AVERAGE(B1:B3),"")</calculatedColumnFormula>
    </tableColumn>
    <tableColumn id="5" xr3:uid="{69A8D7D0-BA90-405D-832C-96C22144C9A8}" name="MM(3), mejor" dataDxfId="76">
      <calculatedColumnFormula array="1">IF(AND(ISNUMBER(OFFSET(Table29[[#This Row],[indicador]],-1,0,3,1))),AVERAGE(OFFSET(Table29[[#This Row],[indicador]],-1,0,3,1)),"")</calculatedColumnFormula>
    </tableColumn>
    <tableColumn id="6" xr3:uid="{B13DD1DB-6603-4000-A9D7-65918603A870}" name="MM(3), mejor2" dataDxfId="75">
      <calculatedColumnFormula array="1">_xlfn.LET(_xlpm.datos, OFFSET(Table29[[#This Row],[indicador]],-1,0,3,1), _xlpm.no_faltan_datos,AND(ISNUMBER(_xlpm.datos)), IF(_xlpm.no_faltan_datos, AVERAGE(_xlpm.datos),""))</calculatedColumnFormula>
    </tableColumn>
    <tableColumn id="7" xr3:uid="{8616CA5D-575E-4260-BEB6-100DF8B2FA54}" name="MM(3), mejor3" dataDxfId="74">
      <calculatedColumnFormula array="1">mi_promedio(Table29[[#This Row],[indicador]])</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FC615DE-6982-4AED-BC1A-58C8E384C2A3}" name="reporte111" displayName="reporte111" ref="B6:D9" totalsRowShown="0" headerRowDxfId="73" dataDxfId="72">
  <tableColumns count="3">
    <tableColumn id="1" xr3:uid="{68ECE41E-88FD-4680-B198-46ABE66D63E3}" name="Año" dataDxfId="71" dataCellStyle="Normal 2"/>
    <tableColumn id="2" xr3:uid="{B0ADCE2E-782F-435F-AB75-949C849067E0}" name="Guatemala" dataDxfId="70">
      <calculatedColumnFormula>_xlfn.XLOOKUP(reporte111[[#This Row],[Año]],IMAE_VA[Mes],IMAE_VA[Guatemala],"")</calculatedColumnFormula>
    </tableColumn>
    <tableColumn id="3" xr3:uid="{7C0F38E7-6423-4841-B7B2-F3D124B926E8}" name="El Salvador" dataDxfId="69">
      <calculatedColumnFormula>_xlfn.XLOOKUP(reporte111[[#This Row],[Año]],IMAE_VA[Mes],IMAE_VA[El Salvador],"")</calculatedColumnFormula>
    </tableColumn>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EA96613-BEB4-4D34-8070-0F759AE07EDF}" name="Table3" displayName="Table3" ref="A1:C11" totalsRowShown="0">
  <autoFilter ref="A1:C11" xr:uid="{EFF38896-53A9-4C39-87FD-4D73EC3F60E6}"/>
  <tableColumns count="3">
    <tableColumn id="1" xr3:uid="{BA15E764-98C9-4F4D-BBD1-A61632F4F431}" name="Mes" dataDxfId="68"/>
    <tableColumn id="2" xr3:uid="{44E07D5A-0DBC-4597-B369-81CCECB02049}" name="exportaciones"/>
    <tableColumn id="3" xr3:uid="{2D72F9D7-5938-4564-B1DB-92BEAD5A0B09}" name="acumuladas" dataDxfId="67">
      <calculatedColumnFormula>SUM(OFFSET(Table3[[#This Row],[exportaciones]],0,0,-MONTH(Table3[[#This Row],[Mes]])/3,1))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D1E5090-0C7D-4176-BEAE-BD9A4CD7023E}" name="Fórmulas" displayName="Fórmulas" ref="A3:B19" totalsRowShown="0" headerRowDxfId="66">
  <tableColumns count="2">
    <tableColumn id="1" xr3:uid="{FF53EE87-A57C-4FA2-8100-16F19452246A}" name="Fórmula" dataDxfId="65"/>
    <tableColumn id="2" xr3:uid="{FE7BA795-7284-4A57-811B-4103E9E07331}" name="Definición" dataDxfId="6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B5BB6A-F046-4CF8-8AE9-291999446F0E}" name="IMAE" displayName="IMAE" ref="A12:G196" totalsRowShown="0" headerRowDxfId="63" dataDxfId="62" headerRowCellStyle="Normal 2" dataCellStyle="Normal 2">
  <tableColumns count="7">
    <tableColumn id="1" xr3:uid="{5FEAA91D-98B7-448A-8895-EEA5D062DE58}" name="Mes" dataDxfId="61" dataCellStyle="Normal 2"/>
    <tableColumn id="2" xr3:uid="{0D4BDCCD-E3A7-434E-9C01-E81F6D6A563C}" name="Costa Rica" dataDxfId="60" dataCellStyle="Normal 2"/>
    <tableColumn id="3" xr3:uid="{9DFD58DE-624B-40C0-B53F-03D72C57078C}" name="El Salvador" dataDxfId="59" dataCellStyle="Normal 2"/>
    <tableColumn id="4" xr3:uid="{5A3C6913-7DB3-4794-8563-C71235323051}" name="Guatemala" dataDxfId="58" dataCellStyle="Normal 2"/>
    <tableColumn id="5" xr3:uid="{D4696FBE-CAFB-43BB-9166-7174E0E579DA}" name="Honduras" dataDxfId="57" dataCellStyle="Normal 2"/>
    <tableColumn id="6" xr3:uid="{906D0BC6-7AA4-4657-AA8E-656ACF7C58FA}" name="Nicaragua" dataDxfId="56" dataCellStyle="Normal 2"/>
    <tableColumn id="7" xr3:uid="{A138F8B2-7086-46F3-B142-6E4EFB820461}" name="República Dominicana" dataDxfId="55" dataCellStyle="Normal 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6190A8-E2C0-44A0-B156-2B64A8699828}" name="IMAE_VI" displayName="IMAE_VI" ref="I12:O196" totalsRowShown="0" headerRowDxfId="54" headerRowCellStyle="Normal 2" dataCellStyle="Normal 2">
  <tableColumns count="7">
    <tableColumn id="1" xr3:uid="{311AF956-E1DC-4803-9A1D-574CAE5858FA}" name="Mes" dataDxfId="53" dataCellStyle="Normal 2"/>
    <tableColumn id="2" xr3:uid="{8540BE2F-CA1A-4859-8C5A-354CD925371A}" name="Costa Rica" dataDxfId="52">
      <calculatedColumnFormula array="1">variacion_interanual(IMAE[[#This Row],[Costa Rica]])</calculatedColumnFormula>
    </tableColumn>
    <tableColumn id="3" xr3:uid="{78D8A8A8-F061-421E-8F3A-7CEC837A98AE}" name="El Salvador" dataDxfId="51">
      <calculatedColumnFormula array="1">variacion_interanual(IMAE[[#This Row],[El Salvador]])</calculatedColumnFormula>
    </tableColumn>
    <tableColumn id="4" xr3:uid="{A7E2F1D9-B461-46FD-A598-62E8332F99D2}" name="Guatemala" dataDxfId="50">
      <calculatedColumnFormula array="1">variacion_interanual(IMAE[[#This Row],[Guatemala]])</calculatedColumnFormula>
    </tableColumn>
    <tableColumn id="5" xr3:uid="{4551B2A1-D5D3-4C9C-B817-106ED949964F}" name="Honduras" dataDxfId="49">
      <calculatedColumnFormula array="1">variacion_interanual(IMAE[[#This Row],[Honduras]])</calculatedColumnFormula>
    </tableColumn>
    <tableColumn id="6" xr3:uid="{4E58E0F9-82CA-4D48-95AC-6EADD8CB6547}" name="Nicaragua" dataDxfId="48">
      <calculatedColumnFormula array="1">variacion_interanual(IMAE[[#This Row],[Nicaragua]])</calculatedColumnFormula>
    </tableColumn>
    <tableColumn id="7" xr3:uid="{16CA4391-2434-46F7-A2EA-D30961C3802F}" name="República Dominicana" dataDxfId="47">
      <calculatedColumnFormula array="1">variacion_interanual(IMAE[[#This Row],[República Dominicana]])</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C357A63-D64E-4C3F-87E7-342B0CA5336F}" name="IMAE_VA" displayName="IMAE_VA" ref="Q12:W196" totalsRowShown="0" headerRowDxfId="46" headerRowCellStyle="Normal 2" dataCellStyle="Normal 2">
  <tableColumns count="7">
    <tableColumn id="1" xr3:uid="{631A9EFB-F80A-41DB-86A0-2AE0065EEFC5}" name="Mes" dataDxfId="45" dataCellStyle="Normal 2"/>
    <tableColumn id="2" xr3:uid="{ECCF3164-2A30-474F-AF36-624384C8A066}" name="Costa Rica" dataDxfId="44">
      <calculatedColumnFormula array="1">variacion_acumulada(IMAE[[#This Row],[Costa Rica]],IMAE_VA[[#This Row],[Mes]])</calculatedColumnFormula>
    </tableColumn>
    <tableColumn id="3" xr3:uid="{2472A006-334B-4171-8760-A2BD933ED8FB}" name="El Salvador" dataDxfId="43">
      <calculatedColumnFormula array="1">variacion_acumulada(IMAE[[#This Row],[El Salvador]],IMAE_VA[[#This Row],[Mes]])</calculatedColumnFormula>
    </tableColumn>
    <tableColumn id="4" xr3:uid="{095779A3-C30B-494D-965F-9683BF1F72A5}" name="Guatemala" dataDxfId="42">
      <calculatedColumnFormula array="1">variacion_acumulada(IMAE[[#This Row],[Guatemala]],IMAE_VA[[#This Row],[Mes]])</calculatedColumnFormula>
    </tableColumn>
    <tableColumn id="5" xr3:uid="{33BCA38A-C291-4DF1-9868-37E43E83AC24}" name="Honduras" dataDxfId="41">
      <calculatedColumnFormula array="1">variacion_acumulada(IMAE[[#This Row],[Honduras]],IMAE_VA[[#This Row],[Mes]])</calculatedColumnFormula>
    </tableColumn>
    <tableColumn id="6" xr3:uid="{33D0CB32-2808-41E2-A51D-67FF235517F8}" name="Nicaragua" dataDxfId="40">
      <calculatedColumnFormula array="1">variacion_acumulada(IMAE[[#This Row],[Nicaragua]],IMAE_VA[[#This Row],[Mes]])</calculatedColumnFormula>
    </tableColumn>
    <tableColumn id="7" xr3:uid="{81A6E6CC-CEDD-4DBE-90DF-C58708BDBB8D}" name="República Dominicana" dataDxfId="39">
      <calculatedColumnFormula array="1">variacion_acumulada(IMAE[[#This Row],[República Dominicana]],IMAE_VA[[#This Row],[Mes]])</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7F88055-0FA4-487C-A4A2-3C58EA2BC258}" name="IMAE_V12meses" displayName="IMAE_V12meses" ref="Y12:AE196" totalsRowShown="0" headerRowDxfId="38" dataDxfId="36" headerRowBorderDxfId="37" tableBorderDxfId="35" headerRowCellStyle="Normal 2">
  <autoFilter ref="Y12:AE196" xr:uid="{77F88055-0FA4-487C-A4A2-3C58EA2BC258}"/>
  <tableColumns count="7">
    <tableColumn id="1" xr3:uid="{B3D21C26-9C8E-466E-92DB-3AA5F9086C4D}" name="Mes" dataDxfId="34" dataCellStyle="Normal 2">
      <calculatedColumnFormula>IMAE[[#This Row],[Mes]]</calculatedColumnFormula>
    </tableColumn>
    <tableColumn id="2" xr3:uid="{547B9FB9-172F-4B66-9663-022B88D1F13B}" name="Costa Rica" dataDxfId="33"/>
    <tableColumn id="3" xr3:uid="{854F92EC-80E1-4131-BA99-41A4E9E85805}" name="El Salvador" dataDxfId="32"/>
    <tableColumn id="4" xr3:uid="{5BCB5CCE-645B-4535-8509-F70B0B500D65}" name="Guatemala" dataDxfId="31"/>
    <tableColumn id="5" xr3:uid="{17CD3C88-9CA1-43AF-A896-82EECC0091E7}" name="Honduras" dataDxfId="30"/>
    <tableColumn id="6" xr3:uid="{6A422806-712F-490E-9829-250FEDBF3246}" name="Nicaragua" dataDxfId="29"/>
    <tableColumn id="7" xr3:uid="{71EF03B4-F1EA-4352-8507-D58859F95159}" name="República Dominicana" dataDxfId="2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A5F2A99-FE21-40A9-B983-3488F8CBE599}" name="IMAE_VM" displayName="IMAE_VM" ref="AG12:AM196" totalsRowShown="0" headerRowDxfId="27" dataDxfId="25" headerRowBorderDxfId="26" tableBorderDxfId="24" headerRowCellStyle="Normal 2">
  <autoFilter ref="AG12:AM196" xr:uid="{DA5F2A99-FE21-40A9-B983-3488F8CBE599}"/>
  <tableColumns count="7">
    <tableColumn id="1" xr3:uid="{8B1C1E2B-D3D4-4EE0-9649-5D5062046F07}" name="Mes" dataDxfId="23" dataCellStyle="Normal 2">
      <calculatedColumnFormula>IMAE[[#This Row],[Mes]]</calculatedColumnFormula>
    </tableColumn>
    <tableColumn id="2" xr3:uid="{5B2A5723-61D2-4A91-809B-780CB0BAD4FB}" name="Costa Rica" dataDxfId="22">
      <calculatedColumnFormula array="1">variacion_mensual(IMAE[[#This Row],[Costa Rica]])</calculatedColumnFormula>
    </tableColumn>
    <tableColumn id="3" xr3:uid="{DCFD67AA-0F9B-46F7-AADF-C6A836815658}" name="El Salvador" dataDxfId="21">
      <calculatedColumnFormula array="1">variacion_mensual(IMAE[[#This Row],[El Salvador]])</calculatedColumnFormula>
    </tableColumn>
    <tableColumn id="4" xr3:uid="{D7F9E01A-105B-474C-9D4C-695EDB6217CD}" name="Guatemala" dataDxfId="20">
      <calculatedColumnFormula array="1">variacion_mensual(IMAE[[#This Row],[Guatemala]])</calculatedColumnFormula>
    </tableColumn>
    <tableColumn id="5" xr3:uid="{BECD3763-A6DA-4010-A181-B89F8CB36E2A}" name="Honduras" dataDxfId="19">
      <calculatedColumnFormula array="1">variacion_mensual(IMAE[[#This Row],[Honduras]])</calculatedColumnFormula>
    </tableColumn>
    <tableColumn id="6" xr3:uid="{18C526D2-DC6C-4DA5-8808-CA0BC6B69FE4}" name="Nicaragua" dataDxfId="18">
      <calculatedColumnFormula array="1">variacion_mensual(IMAE[[#This Row],[Nicaragua]])</calculatedColumnFormula>
    </tableColumn>
    <tableColumn id="7" xr3:uid="{1D150044-0EC6-49F8-AFF9-F05E6B0C603F}" name="República Dominicana" dataDxfId="17">
      <calculatedColumnFormula array="1">variacion_mensual(IMAE[[#This Row],[República Dominicana]])</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F0CD8B1-C474-4D71-8F04-1AFABA30D8F7}" name="reporte1" displayName="reporte1" ref="A10:C13" totalsRowShown="0" headerRowDxfId="16" dataDxfId="15">
  <tableColumns count="3">
    <tableColumn id="1" xr3:uid="{4A27691D-2B1E-4B9D-9C18-D926BAA42AC2}" name="Año" dataDxfId="14" dataCellStyle="Normal 2"/>
    <tableColumn id="2" xr3:uid="{D4337202-8CC2-4B55-A2A1-0B87522AAACA}" name="Guatemala" dataDxfId="13">
      <calculatedColumnFormula>_xlfn.XLOOKUP(reporte1[[#This Row],[Año]],IMAE_VA[Mes],IMAE_VA[Guatemala],"")</calculatedColumnFormula>
    </tableColumn>
    <tableColumn id="3" xr3:uid="{55208A35-1D89-427F-9EF5-24850D6534C3}" name="El Salvador" dataDxfId="12">
      <calculatedColumnFormula>_xlfn.XLOOKUP(reporte1[[#This Row],[Año]],IMAE_VA[Mes],IMAE_VA[El Salvador],"")</calculatedColumnFormula>
    </tableColumn>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4A3B0BE-C74F-4CD1-9B35-7EF884EE2856}" name="reporte2" displayName="reporte2" ref="F10:K16" totalsRowShown="0">
  <tableColumns count="6">
    <tableColumn id="1" xr3:uid="{D3333C1D-21A0-4229-9A64-3E33784DA327}" name="Mes" dataDxfId="11" dataCellStyle="Normal 2"/>
    <tableColumn id="2" xr3:uid="{82AE4BF9-998B-4D62-9297-65CB3BC71194}" name="Nivel" dataDxfId="10">
      <calculatedColumnFormula>_xlfn.XLOOKUP(reporte2[[#This Row],[Mes]],IMAE[Mes],IMAE[Costa Rica],"")</calculatedColumnFormula>
    </tableColumn>
    <tableColumn id="3" xr3:uid="{003B4481-1BB0-4B56-9039-00239747EB52}" name="Variación interanual" dataDxfId="9">
      <calculatedColumnFormula>_xlfn.XLOOKUP(reporte2[[#This Row],[Mes]],IMAE_VI[Mes],IMAE_VI[Costa Rica],"")</calculatedColumnFormula>
    </tableColumn>
    <tableColumn id="4" xr3:uid="{ECAEC751-0806-4629-84A8-07EC05A7FF25}" name="Variación media" dataDxfId="8">
      <calculatedColumnFormula>_xlfn.XLOOKUP(reporte2[[#This Row],[Mes]],IMAE_VA[Mes],IMAE_VA[Costa Rica],"")</calculatedColumnFormula>
    </tableColumn>
    <tableColumn id="5" xr3:uid="{F9AAE6C5-7B9E-4767-8AA8-F6A231505268}" name="Variación mensual" dataDxfId="7">
      <calculatedColumnFormula>_xlfn.XLOOKUP(reporte2[[#This Row],[Mes]],IMAE_VM[Mes],IMAE_VM[Costa Rica],"")</calculatedColumnFormula>
    </tableColumn>
    <tableColumn id="6" xr3:uid="{32EBC71C-45F5-4052-8FEC-40AEB2C7CE5D}" name="Crecimiento 12 meses" dataDxfId="6">
      <calculatedColumnFormula>_xlfn.XLOOKUP(reporte2[[#This Row],[Mes]],IMAE_V12meses[Mes],IMAE_V12meses[Costa Rica],"")</calculatedColumnFormula>
    </tableColumn>
  </tableColumns>
  <tableStyleInfo name="TableStyleMedium1"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01AEE47-D62B-450F-9173-8E0E3E464C3F}" name="reporte3" displayName="reporte3" ref="F23:K29" totalsRowShown="0">
  <tableColumns count="6">
    <tableColumn id="1" xr3:uid="{EACE6DD5-9987-45F9-877E-E874C9ACB718}" name="Mes" dataDxfId="5" dataCellStyle="Normal 2"/>
    <tableColumn id="2" xr3:uid="{265907F2-7BDB-4393-8287-4E2BD1E8B845}" name="Nivel" dataDxfId="4">
      <calculatedColumnFormula>_xlfn.XLOOKUP(reporte3[[#This Row],[Mes]],IMAE[Mes],IMAE[Honduras],"")</calculatedColumnFormula>
    </tableColumn>
    <tableColumn id="3" xr3:uid="{85DB83EB-E21A-42C5-A1A5-EAF40FA29BB1}" name="Variación interanual" dataDxfId="3">
      <calculatedColumnFormula>_xlfn.XLOOKUP(reporte3[[#This Row],[Mes]],IMAE_VI[Mes],IMAE_VI[Honduras],"")</calculatedColumnFormula>
    </tableColumn>
    <tableColumn id="4" xr3:uid="{3AD3391A-2716-467D-A26C-9FECCA83C053}" name="Variación media" dataDxfId="2">
      <calculatedColumnFormula>_xlfn.XLOOKUP(reporte3[[#This Row],[Mes]],IMAE_VA[Mes],IMAE_VA[Honduras],"")</calculatedColumnFormula>
    </tableColumn>
    <tableColumn id="5" xr3:uid="{78A24603-048F-46D0-876A-70FEC9A66A81}" name="Variación mensual" dataDxfId="1">
      <calculatedColumnFormula>_xlfn.XLOOKUP(reporte3[[#This Row],[Mes]],IMAE_VM[Mes],IMAE_VM[Honduras],"")</calculatedColumnFormula>
    </tableColumn>
    <tableColumn id="6" xr3:uid="{27412265-CABA-4C74-947C-BE178BA57553}" name="Crecimiento 12 meses" dataDxfId="0">
      <calculatedColumnFormula>_xlfn.XLOOKUP(reporte3[[#This Row],[Mes]],IMAE_V12meses[Mes],IMAE_V12meses[Honduras],"")</calculatedColumnFormula>
    </tableColumn>
  </tableColumns>
  <tableStyleInfo name="TableStyleMedium1"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A4E345C1-EACA-4BAD-9F3E-B79CDDA9A836}">
  <we:reference id="wa104381504" version="1.0.0.0" store="en-US" storeType="OMEX"/>
  <we:alternateReferences>
    <we:reference id="wa104381504" version="1.0.0.0" store="WA104381504"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ecmca.org/etiqueta_documento/investigaciones_otros_documento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F439C-D5C0-46FE-A231-34B8127F3987}">
  <dimension ref="I1:K32"/>
  <sheetViews>
    <sheetView showGridLines="0" tabSelected="1" workbookViewId="0">
      <selection activeCell="I20" sqref="I20"/>
    </sheetView>
  </sheetViews>
  <sheetFormatPr baseColWidth="10" defaultColWidth="9.140625" defaultRowHeight="12.75" x14ac:dyDescent="0.2"/>
  <cols>
    <col min="9" max="9" width="56" customWidth="1"/>
    <col min="11" max="11" width="14.28515625" customWidth="1"/>
  </cols>
  <sheetData>
    <row r="1" spans="9:11" x14ac:dyDescent="0.2">
      <c r="I1" s="30"/>
      <c r="J1" s="30"/>
      <c r="K1" s="30"/>
    </row>
    <row r="2" spans="9:11" x14ac:dyDescent="0.2">
      <c r="I2" s="30"/>
      <c r="J2" s="30"/>
      <c r="K2" s="30"/>
    </row>
    <row r="3" spans="9:11" x14ac:dyDescent="0.2">
      <c r="I3" s="30"/>
      <c r="J3" s="30"/>
      <c r="K3" s="30"/>
    </row>
    <row r="4" spans="9:11" x14ac:dyDescent="0.2">
      <c r="I4" s="30"/>
      <c r="J4" s="30"/>
      <c r="K4" s="30"/>
    </row>
    <row r="5" spans="9:11" x14ac:dyDescent="0.2">
      <c r="I5" s="30"/>
      <c r="J5" s="30"/>
      <c r="K5" s="30"/>
    </row>
    <row r="6" spans="9:11" x14ac:dyDescent="0.2">
      <c r="I6" s="30"/>
      <c r="J6" s="30"/>
      <c r="K6" s="30"/>
    </row>
    <row r="7" spans="9:11" ht="14.25" x14ac:dyDescent="0.2">
      <c r="I7" s="31" t="s">
        <v>281</v>
      </c>
      <c r="J7" s="30"/>
      <c r="K7" s="30"/>
    </row>
    <row r="8" spans="9:11" x14ac:dyDescent="0.2">
      <c r="I8" s="30"/>
      <c r="J8" s="30"/>
      <c r="K8" s="30"/>
    </row>
    <row r="19" spans="9:9" x14ac:dyDescent="0.2">
      <c r="I19" s="24" t="s">
        <v>272</v>
      </c>
    </row>
    <row r="20" spans="9:9" x14ac:dyDescent="0.2">
      <c r="I20" s="24" t="s">
        <v>271</v>
      </c>
    </row>
    <row r="21" spans="9:9" x14ac:dyDescent="0.2">
      <c r="I21" s="24" t="s">
        <v>270</v>
      </c>
    </row>
    <row r="22" spans="9:9" x14ac:dyDescent="0.2">
      <c r="I22" s="24" t="s">
        <v>269</v>
      </c>
    </row>
    <row r="23" spans="9:9" x14ac:dyDescent="0.2">
      <c r="I23" s="24" t="s">
        <v>273</v>
      </c>
    </row>
    <row r="24" spans="9:9" x14ac:dyDescent="0.2">
      <c r="I24" s="24" t="s">
        <v>275</v>
      </c>
    </row>
    <row r="25" spans="9:9" x14ac:dyDescent="0.2">
      <c r="I25" s="24" t="s">
        <v>274</v>
      </c>
    </row>
    <row r="26" spans="9:9" x14ac:dyDescent="0.2">
      <c r="I26" s="24" t="s">
        <v>279</v>
      </c>
    </row>
    <row r="27" spans="9:9" x14ac:dyDescent="0.2">
      <c r="I27" s="24" t="s">
        <v>278</v>
      </c>
    </row>
    <row r="32" spans="9:9" x14ac:dyDescent="0.2">
      <c r="I32" s="24" t="s">
        <v>280</v>
      </c>
    </row>
  </sheetData>
  <hyperlinks>
    <hyperlink ref="I19" location="Consejo1!A1" display="Consejo1: Evitemos las referencias a celdas" xr:uid="{8E4E5A33-BE2C-4A0B-AF62-8B0118E3D889}"/>
    <hyperlink ref="I20" location="Consejo2!A1" display="Consejo 2: Aprovechemos las fórmulas de matrices" xr:uid="{905F0363-23CE-4EA9-B2E1-6ED73EFBE31A}"/>
    <hyperlink ref="I21" location="Consejo3!A1" display="Consejo 3: Organizemos los datos en tablas" xr:uid="{5F25D4EB-B82A-42F1-8E4A-931CA566EF7B}"/>
    <hyperlink ref="I22" location="Consejo4!A1" display="Consejo N° 4: ¡Cuidémonos de las celdas sin números!" xr:uid="{E40E012E-8B26-4A44-8646-CC96BDE24023}"/>
    <hyperlink ref="I23" location="Consejo5!A1" display="Consejo5!A1" xr:uid="{24C745F3-24E8-4931-88CD-73F0F6C8E3CD}"/>
    <hyperlink ref="I25" location="Consejo7!A1" display="Consejo N° 7: Definamos nuevas funciones con LAMBDA" xr:uid="{ED059CE1-4FF3-4F91-9602-E7FB063E6A79}"/>
    <hyperlink ref="I24" location="Consejo6!A1" display="Consejo N° 6: Simplifiquemos funciones con LET" xr:uid="{984C7C69-3D6D-4082-ACDF-14A4FF14597B}"/>
    <hyperlink ref="I27" location="Consejo9!A1" display="Consejo N° 9: Especifiquemos fechas como números" xr:uid="{49DA0505-B97D-450F-8539-DBCAB9DC436F}"/>
    <hyperlink ref="I26" location="Portada!A1" display="Consejo N° 8: Usemos XLOOKUP para leer datos de tablas" xr:uid="{02AE2117-CE1C-411A-A27C-3CA7EFF485D3}"/>
    <hyperlink ref="I32" location="Fórmulas!A1" display="A:  Ejemplos de funciones LAMBDA" xr:uid="{78361CCB-AE9E-46CB-A7EE-22A6F1080EF8}"/>
    <hyperlink ref="I7" r:id="rId1" xr:uid="{504A37EB-2384-491C-A18A-841761AFA3E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0387B-E9A3-42C3-8C25-FC5AF5F01111}">
  <dimension ref="A2:E6"/>
  <sheetViews>
    <sheetView showFormulas="1" showGridLines="0" workbookViewId="0">
      <selection activeCell="E3" sqref="E3"/>
    </sheetView>
  </sheetViews>
  <sheetFormatPr baseColWidth="10" defaultColWidth="9.140625" defaultRowHeight="15" x14ac:dyDescent="0.25"/>
  <cols>
    <col min="1" max="3" width="9.140625" style="23"/>
    <col min="4" max="4" width="4.42578125" style="23" customWidth="1"/>
    <col min="5" max="5" width="17.5703125" style="23" bestFit="1" customWidth="1"/>
    <col min="6" max="16384" width="9.140625" style="23"/>
  </cols>
  <sheetData>
    <row r="2" spans="1:5" x14ac:dyDescent="0.25">
      <c r="A2" s="23" t="s">
        <v>251</v>
      </c>
      <c r="B2" s="23" t="s">
        <v>252</v>
      </c>
      <c r="C2" s="23" t="s">
        <v>253</v>
      </c>
      <c r="E2" s="23" t="s">
        <v>254</v>
      </c>
    </row>
    <row r="3" spans="1:5" x14ac:dyDescent="0.25">
      <c r="A3" s="23" t="s">
        <v>255</v>
      </c>
      <c r="B3" s="23">
        <v>5</v>
      </c>
      <c r="C3" s="23">
        <v>1</v>
      </c>
      <c r="E3" s="23">
        <f>SUMPRODUCT($B$3:$B$6,$C$3:$C$6)</f>
        <v>58</v>
      </c>
    </row>
    <row r="4" spans="1:5" x14ac:dyDescent="0.25">
      <c r="A4" s="23" t="s">
        <v>256</v>
      </c>
      <c r="B4" s="23">
        <v>8</v>
      </c>
      <c r="C4" s="23">
        <v>2</v>
      </c>
      <c r="E4" s="23">
        <f>SUMPRODUCT(cantidades,precios)</f>
        <v>58</v>
      </c>
    </row>
    <row r="5" spans="1:5" x14ac:dyDescent="0.25">
      <c r="A5" s="23" t="s">
        <v>257</v>
      </c>
      <c r="B5" s="23">
        <v>3</v>
      </c>
      <c r="C5" s="23">
        <v>3</v>
      </c>
    </row>
    <row r="6" spans="1:5" x14ac:dyDescent="0.25">
      <c r="A6" s="23" t="s">
        <v>258</v>
      </c>
      <c r="B6" s="23">
        <v>7</v>
      </c>
      <c r="C6" s="23">
        <v>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F9372-5A82-4393-93D9-E60AC8BE1BD2}">
  <dimension ref="A2:F6"/>
  <sheetViews>
    <sheetView showFormulas="1" showGridLines="0" workbookViewId="0">
      <selection activeCell="M29" sqref="M29"/>
    </sheetView>
  </sheetViews>
  <sheetFormatPr baseColWidth="10" defaultColWidth="9.140625" defaultRowHeight="15" x14ac:dyDescent="0.25"/>
  <cols>
    <col min="1" max="1" width="7.28515625" style="23" customWidth="1"/>
    <col min="2" max="2" width="5" style="23" customWidth="1"/>
    <col min="3" max="3" width="6.42578125" style="23" customWidth="1"/>
    <col min="4" max="4" width="5.85546875" style="23" customWidth="1"/>
    <col min="5" max="5" width="6.85546875" style="23" customWidth="1"/>
    <col min="6" max="6" width="9.7109375" style="23" bestFit="1" customWidth="1"/>
    <col min="7" max="16384" width="9.140625" style="23"/>
  </cols>
  <sheetData>
    <row r="2" spans="1:6" x14ac:dyDescent="0.25">
      <c r="A2" s="23" t="s">
        <v>251</v>
      </c>
      <c r="B2" s="23" t="s">
        <v>252</v>
      </c>
      <c r="C2" s="23" t="s">
        <v>253</v>
      </c>
      <c r="D2" s="23" t="s">
        <v>259</v>
      </c>
      <c r="E2" s="23" t="s">
        <v>260</v>
      </c>
      <c r="F2" s="23" t="s">
        <v>261</v>
      </c>
    </row>
    <row r="3" spans="1:6" x14ac:dyDescent="0.25">
      <c r="A3" s="23" t="s">
        <v>255</v>
      </c>
      <c r="B3" s="23">
        <v>5</v>
      </c>
      <c r="C3" s="23">
        <v>1</v>
      </c>
      <c r="D3" s="23">
        <v>5</v>
      </c>
      <c r="E3" s="23">
        <f>B3*C3</f>
        <v>5</v>
      </c>
      <c r="F3" s="23" cm="1">
        <f t="array" ref="F3:F6">cantidades*precios</f>
        <v>5</v>
      </c>
    </row>
    <row r="4" spans="1:6" x14ac:dyDescent="0.25">
      <c r="A4" s="23" t="s">
        <v>256</v>
      </c>
      <c r="B4" s="23">
        <v>8</v>
      </c>
      <c r="C4" s="23">
        <v>2</v>
      </c>
      <c r="D4" s="23">
        <v>16</v>
      </c>
      <c r="E4" s="23">
        <f>B4*C4</f>
        <v>16</v>
      </c>
      <c r="F4" s="23">
        <v>16</v>
      </c>
    </row>
    <row r="5" spans="1:6" x14ac:dyDescent="0.25">
      <c r="A5" s="23" t="s">
        <v>257</v>
      </c>
      <c r="B5" s="23">
        <v>3</v>
      </c>
      <c r="C5" s="23">
        <v>3</v>
      </c>
      <c r="D5" s="23">
        <v>9</v>
      </c>
      <c r="E5" s="23">
        <f>B5*C5</f>
        <v>9</v>
      </c>
      <c r="F5" s="23">
        <v>9</v>
      </c>
    </row>
    <row r="6" spans="1:6" x14ac:dyDescent="0.25">
      <c r="A6" s="23" t="s">
        <v>258</v>
      </c>
      <c r="B6" s="23">
        <v>7</v>
      </c>
      <c r="C6" s="23">
        <v>4</v>
      </c>
      <c r="D6" s="23">
        <v>28</v>
      </c>
      <c r="E6" s="23">
        <f>B6*C6</f>
        <v>28</v>
      </c>
      <c r="F6" s="23">
        <v>28</v>
      </c>
    </row>
  </sheetData>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B795B-8472-47D9-B15D-9A4AEC702775}">
  <dimension ref="A2:D8"/>
  <sheetViews>
    <sheetView showGridLines="0" workbookViewId="0"/>
  </sheetViews>
  <sheetFormatPr baseColWidth="10" defaultColWidth="9.140625" defaultRowHeight="15" x14ac:dyDescent="0.25"/>
  <cols>
    <col min="1" max="1" width="11.42578125" style="23" customWidth="1"/>
    <col min="2" max="2" width="10.7109375" style="23" customWidth="1"/>
    <col min="3" max="3" width="8.7109375" style="23" customWidth="1"/>
    <col min="4" max="4" width="11.7109375" style="23" bestFit="1" customWidth="1"/>
    <col min="5" max="5" width="6.85546875" style="23" customWidth="1"/>
    <col min="6" max="6" width="9.7109375" style="23" bestFit="1" customWidth="1"/>
    <col min="7" max="16384" width="9.140625" style="23"/>
  </cols>
  <sheetData>
    <row r="2" spans="1:4" x14ac:dyDescent="0.25">
      <c r="A2" s="23" t="s">
        <v>251</v>
      </c>
      <c r="B2" s="23" t="s">
        <v>252</v>
      </c>
      <c r="C2" s="23" t="s">
        <v>253</v>
      </c>
      <c r="D2" s="23" t="s">
        <v>259</v>
      </c>
    </row>
    <row r="3" spans="1:4" x14ac:dyDescent="0.25">
      <c r="A3" s="23" t="s">
        <v>255</v>
      </c>
      <c r="B3" s="23">
        <v>5</v>
      </c>
      <c r="C3" s="23">
        <v>1</v>
      </c>
      <c r="D3" s="23">
        <f>Ventas[[#This Row],[cantidad]]*Ventas[[#This Row],[precio]]</f>
        <v>5</v>
      </c>
    </row>
    <row r="4" spans="1:4" x14ac:dyDescent="0.25">
      <c r="A4" s="23" t="s">
        <v>256</v>
      </c>
      <c r="B4" s="23">
        <v>8</v>
      </c>
      <c r="C4" s="23">
        <v>2</v>
      </c>
      <c r="D4" s="23">
        <f>Ventas[[#This Row],[cantidad]]*Ventas[[#This Row],[precio]]</f>
        <v>16</v>
      </c>
    </row>
    <row r="5" spans="1:4" x14ac:dyDescent="0.25">
      <c r="A5" s="23" t="s">
        <v>257</v>
      </c>
      <c r="B5" s="23">
        <v>3</v>
      </c>
      <c r="C5" s="23">
        <v>3</v>
      </c>
      <c r="D5" s="23">
        <f>Ventas[[#This Row],[cantidad]]*Ventas[[#This Row],[precio]]</f>
        <v>9</v>
      </c>
    </row>
    <row r="6" spans="1:4" x14ac:dyDescent="0.25">
      <c r="A6" s="23" t="s">
        <v>258</v>
      </c>
      <c r="B6" s="23">
        <v>7</v>
      </c>
      <c r="C6" s="23">
        <v>4</v>
      </c>
      <c r="D6" s="23">
        <f>Ventas[[#This Row],[cantidad]]*Ventas[[#This Row],[precio]]</f>
        <v>28</v>
      </c>
    </row>
    <row r="8" spans="1:4" x14ac:dyDescent="0.25">
      <c r="A8" s="23">
        <f>SUM(Ventas[total])</f>
        <v>58</v>
      </c>
    </row>
  </sheetData>
  <pageMargins left="0.7" right="0.7" top="0.75" bottom="0.75" header="0.3" footer="0.3"/>
  <pageSetup orientation="portrait" horizontalDpi="1200" verticalDpi="1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5C983-93F9-468C-8630-CC1956AA12E8}">
  <dimension ref="A1:D10"/>
  <sheetViews>
    <sheetView showGridLines="0" workbookViewId="0">
      <selection activeCell="L32" sqref="L32"/>
    </sheetView>
  </sheetViews>
  <sheetFormatPr baseColWidth="10" defaultColWidth="9.140625" defaultRowHeight="15" x14ac:dyDescent="0.25"/>
  <cols>
    <col min="1" max="1" width="9.42578125" style="23" customWidth="1"/>
    <col min="2" max="2" width="14.85546875" style="23" customWidth="1"/>
    <col min="3" max="3" width="16.28515625" style="23" customWidth="1"/>
    <col min="4" max="4" width="20.140625" style="23" customWidth="1"/>
    <col min="5" max="16384" width="9.140625" style="23"/>
  </cols>
  <sheetData>
    <row r="1" spans="1:4" x14ac:dyDescent="0.25">
      <c r="A1" s="25" t="s">
        <v>262</v>
      </c>
      <c r="B1" s="25" t="s">
        <v>263</v>
      </c>
      <c r="C1" s="25" t="s">
        <v>264</v>
      </c>
      <c r="D1" s="25" t="s">
        <v>265</v>
      </c>
    </row>
    <row r="2" spans="1:4" x14ac:dyDescent="0.25">
      <c r="A2" s="26">
        <v>44562</v>
      </c>
      <c r="B2" s="23">
        <v>4</v>
      </c>
      <c r="C2" s="27">
        <f t="shared" ref="C2:C10" si="0">AVERAGE(B1:B3)</f>
        <v>6.5</v>
      </c>
      <c r="D2" s="27" t="str" cm="1">
        <f t="array" ref="D2">IF(AND(ISNUMBER(B1:B3)),AVERAGE(B1:B3),"")</f>
        <v/>
      </c>
    </row>
    <row r="3" spans="1:4" x14ac:dyDescent="0.25">
      <c r="A3" s="26">
        <v>44593</v>
      </c>
      <c r="B3" s="23">
        <v>9</v>
      </c>
      <c r="C3" s="27">
        <f t="shared" si="0"/>
        <v>6.666666666666667</v>
      </c>
      <c r="D3" s="27" cm="1">
        <f t="array" ref="D3">IF(AND(ISNUMBER(B2:B4)),AVERAGE(B2:B4),"")</f>
        <v>6.666666666666667</v>
      </c>
    </row>
    <row r="4" spans="1:4" x14ac:dyDescent="0.25">
      <c r="A4" s="26">
        <v>44621</v>
      </c>
      <c r="B4" s="23">
        <v>7</v>
      </c>
      <c r="C4" s="27">
        <f t="shared" si="0"/>
        <v>8.3333333333333339</v>
      </c>
      <c r="D4" s="27" cm="1">
        <f t="array" ref="D4">IF(AND(ISNUMBER(B3:B5)),AVERAGE(B3:B5),"")</f>
        <v>8.3333333333333339</v>
      </c>
    </row>
    <row r="5" spans="1:4" x14ac:dyDescent="0.25">
      <c r="A5" s="26">
        <v>44652</v>
      </c>
      <c r="B5" s="23">
        <v>9</v>
      </c>
      <c r="C5" s="27">
        <f t="shared" si="0"/>
        <v>7.333333333333333</v>
      </c>
      <c r="D5" s="27" cm="1">
        <f t="array" ref="D5">IF(AND(ISNUMBER(B4:B6)),AVERAGE(B4:B6),"")</f>
        <v>7.333333333333333</v>
      </c>
    </row>
    <row r="6" spans="1:4" x14ac:dyDescent="0.25">
      <c r="A6" s="26">
        <v>44682</v>
      </c>
      <c r="B6" s="23">
        <v>6</v>
      </c>
      <c r="C6" s="27">
        <f t="shared" si="0"/>
        <v>8</v>
      </c>
      <c r="D6" s="27" cm="1">
        <f t="array" ref="D6">IF(AND(ISNUMBER(B5:B7)),AVERAGE(B5:B7),"")</f>
        <v>8</v>
      </c>
    </row>
    <row r="7" spans="1:4" x14ac:dyDescent="0.25">
      <c r="A7" s="26">
        <v>44713</v>
      </c>
      <c r="B7" s="23">
        <v>9</v>
      </c>
      <c r="C7" s="27">
        <f t="shared" si="0"/>
        <v>6</v>
      </c>
      <c r="D7" s="27" cm="1">
        <f t="array" ref="D7">IF(AND(ISNUMBER(B6:B8)),AVERAGE(B6:B8),"")</f>
        <v>6</v>
      </c>
    </row>
    <row r="8" spans="1:4" x14ac:dyDescent="0.25">
      <c r="A8" s="26">
        <v>44743</v>
      </c>
      <c r="B8" s="23">
        <v>3</v>
      </c>
      <c r="C8" s="27">
        <f t="shared" si="0"/>
        <v>5.333333333333333</v>
      </c>
      <c r="D8" s="27" cm="1">
        <f t="array" ref="D8">IF(AND(ISNUMBER(B7:B9)),AVERAGE(B7:B9),"")</f>
        <v>5.333333333333333</v>
      </c>
    </row>
    <row r="9" spans="1:4" x14ac:dyDescent="0.25">
      <c r="A9" s="26">
        <v>44774</v>
      </c>
      <c r="B9" s="23">
        <v>4</v>
      </c>
      <c r="C9" s="27">
        <f t="shared" si="0"/>
        <v>5</v>
      </c>
      <c r="D9" s="27" cm="1">
        <f t="array" ref="D9">IF(AND(ISNUMBER(B8:B10)),AVERAGE(B8:B10),"")</f>
        <v>5</v>
      </c>
    </row>
    <row r="10" spans="1:4" x14ac:dyDescent="0.25">
      <c r="A10" s="26">
        <v>44805</v>
      </c>
      <c r="B10" s="23">
        <v>8</v>
      </c>
      <c r="C10" s="27">
        <f t="shared" si="0"/>
        <v>6</v>
      </c>
      <c r="D10" s="27" t="str" cm="1">
        <f t="array" ref="D10">IF(AND(ISNUMBER(B9:B11)),AVERAGE(B9:B11),"")</f>
        <v/>
      </c>
    </row>
  </sheetData>
  <pageMargins left="0.7" right="0.7" top="0.75" bottom="0.75" header="0.3" footer="0.3"/>
  <pageSetup orientation="portrait" horizontalDpi="1200" verticalDpi="1200" r:id="rId1"/>
  <ignoredErrors>
    <ignoredError sqref="C3:C10 D3:D10" formulaRange="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AD38-08E9-4160-A526-C1F13B063843}">
  <dimension ref="A1:E10"/>
  <sheetViews>
    <sheetView showGridLines="0" workbookViewId="0">
      <selection activeCell="O23" sqref="O23"/>
    </sheetView>
  </sheetViews>
  <sheetFormatPr baseColWidth="10" defaultColWidth="9.140625" defaultRowHeight="15" x14ac:dyDescent="0.25"/>
  <cols>
    <col min="1" max="1" width="9.42578125" style="23" customWidth="1"/>
    <col min="2" max="2" width="17" style="23" customWidth="1"/>
    <col min="3" max="3" width="10.42578125" style="23" customWidth="1"/>
    <col min="4" max="4" width="23.42578125" style="23" customWidth="1"/>
    <col min="5" max="5" width="44.7109375" style="23" customWidth="1"/>
    <col min="6" max="16384" width="9.140625" style="23"/>
  </cols>
  <sheetData>
    <row r="1" spans="1:5" x14ac:dyDescent="0.25">
      <c r="A1" s="25" t="s">
        <v>262</v>
      </c>
      <c r="B1" s="25" t="s">
        <v>263</v>
      </c>
      <c r="C1" s="25" t="s">
        <v>264</v>
      </c>
      <c r="D1" s="25" t="s">
        <v>265</v>
      </c>
      <c r="E1" s="25" t="s">
        <v>266</v>
      </c>
    </row>
    <row r="2" spans="1:5" x14ac:dyDescent="0.25">
      <c r="A2" s="26">
        <v>44562</v>
      </c>
      <c r="B2" s="23">
        <v>4</v>
      </c>
      <c r="C2" s="27">
        <f t="shared" ref="C2:C10" si="0">AVERAGE(B1:B3)</f>
        <v>6.5</v>
      </c>
      <c r="D2" s="27" t="str" cm="1">
        <f t="array" ref="D2">IF(AND(ISNUMBER(B1:B3)),AVERAGE(B1:B3),"")</f>
        <v/>
      </c>
      <c r="E2" s="27" t="str" cm="1">
        <f t="array" aca="1" ref="E2" ca="1">IF(AND(ISNUMBER(OFFSET(Table27[[#This Row],[indicador]],-1,0,3,1))),AVERAGE(OFFSET(Table27[[#This Row],[indicador]],-1,0,3,1)),"")</f>
        <v/>
      </c>
    </row>
    <row r="3" spans="1:5" x14ac:dyDescent="0.25">
      <c r="A3" s="26">
        <v>44593</v>
      </c>
      <c r="B3" s="23">
        <v>9</v>
      </c>
      <c r="C3" s="27">
        <f t="shared" si="0"/>
        <v>6.666666666666667</v>
      </c>
      <c r="D3" s="27" cm="1">
        <f t="array" ref="D3">IF(AND(ISNUMBER(B2:B4)),AVERAGE(B2:B4),"")</f>
        <v>6.666666666666667</v>
      </c>
      <c r="E3" s="27" cm="1">
        <f t="array" aca="1" ref="E3" ca="1">IF(AND(ISNUMBER(OFFSET(Table27[[#This Row],[indicador]],-1,0,3,1))),AVERAGE(OFFSET(Table27[[#This Row],[indicador]],-1,0,3,1)),"")</f>
        <v>6.666666666666667</v>
      </c>
    </row>
    <row r="4" spans="1:5" x14ac:dyDescent="0.25">
      <c r="A4" s="26">
        <v>44621</v>
      </c>
      <c r="B4" s="23">
        <v>7</v>
      </c>
      <c r="C4" s="27">
        <f t="shared" si="0"/>
        <v>8.3333333333333339</v>
      </c>
      <c r="D4" s="27" cm="1">
        <f t="array" ref="D4">IF(AND(ISNUMBER(B3:B5)),AVERAGE(B3:B5),"")</f>
        <v>8.3333333333333339</v>
      </c>
      <c r="E4" s="27" cm="1">
        <f t="array" aca="1" ref="E4" ca="1">IF(AND(ISNUMBER(OFFSET(Table27[[#This Row],[indicador]],-1,0,3,1))),AVERAGE(OFFSET(Table27[[#This Row],[indicador]],-1,0,3,1)),"")</f>
        <v>8.3333333333333339</v>
      </c>
    </row>
    <row r="5" spans="1:5" x14ac:dyDescent="0.25">
      <c r="A5" s="26">
        <v>44652</v>
      </c>
      <c r="B5" s="23">
        <v>9</v>
      </c>
      <c r="C5" s="27">
        <f t="shared" si="0"/>
        <v>7.333333333333333</v>
      </c>
      <c r="D5" s="27" cm="1">
        <f t="array" ref="D5">IF(AND(ISNUMBER(B4:B6)),AVERAGE(B4:B6),"")</f>
        <v>7.333333333333333</v>
      </c>
      <c r="E5" s="27" cm="1">
        <f t="array" aca="1" ref="E5" ca="1">IF(AND(ISNUMBER(OFFSET(Table27[[#This Row],[indicador]],-1,0,3,1))),AVERAGE(OFFSET(Table27[[#This Row],[indicador]],-1,0,3,1)),"")</f>
        <v>7.333333333333333</v>
      </c>
    </row>
    <row r="6" spans="1:5" x14ac:dyDescent="0.25">
      <c r="A6" s="26">
        <v>44682</v>
      </c>
      <c r="B6" s="23">
        <v>6</v>
      </c>
      <c r="C6" s="27">
        <f t="shared" si="0"/>
        <v>8</v>
      </c>
      <c r="D6" s="27" cm="1">
        <f t="array" ref="D6">IF(AND(ISNUMBER(B5:B7)),AVERAGE(B5:B7),"")</f>
        <v>8</v>
      </c>
      <c r="E6" s="27" cm="1">
        <f t="array" aca="1" ref="E6" ca="1">IF(AND(ISNUMBER(OFFSET(Table27[[#This Row],[indicador]],-1,0,3,1))),AVERAGE(OFFSET(Table27[[#This Row],[indicador]],-1,0,3,1)),"")</f>
        <v>8</v>
      </c>
    </row>
    <row r="7" spans="1:5" x14ac:dyDescent="0.25">
      <c r="A7" s="26">
        <v>44713</v>
      </c>
      <c r="B7" s="23">
        <v>9</v>
      </c>
      <c r="C7" s="27">
        <f t="shared" si="0"/>
        <v>6</v>
      </c>
      <c r="D7" s="27" cm="1">
        <f t="array" ref="D7">IF(AND(ISNUMBER(B6:B8)),AVERAGE(B6:B8),"")</f>
        <v>6</v>
      </c>
      <c r="E7" s="27" cm="1">
        <f t="array" aca="1" ref="E7" ca="1">IF(AND(ISNUMBER(OFFSET(Table27[[#This Row],[indicador]],-1,0,3,1))),AVERAGE(OFFSET(Table27[[#This Row],[indicador]],-1,0,3,1)),"")</f>
        <v>6</v>
      </c>
    </row>
    <row r="8" spans="1:5" x14ac:dyDescent="0.25">
      <c r="A8" s="26">
        <v>44743</v>
      </c>
      <c r="B8" s="23">
        <v>3</v>
      </c>
      <c r="C8" s="27">
        <f t="shared" si="0"/>
        <v>5.333333333333333</v>
      </c>
      <c r="D8" s="27" cm="1">
        <f t="array" ref="D8">IF(AND(ISNUMBER(B7:B9)),AVERAGE(B7:B9),"")</f>
        <v>5.333333333333333</v>
      </c>
      <c r="E8" s="27" cm="1">
        <f t="array" aca="1" ref="E8" ca="1">IF(AND(ISNUMBER(OFFSET(Table27[[#This Row],[indicador]],-1,0,3,1))),AVERAGE(OFFSET(Table27[[#This Row],[indicador]],-1,0,3,1)),"")</f>
        <v>5.333333333333333</v>
      </c>
    </row>
    <row r="9" spans="1:5" x14ac:dyDescent="0.25">
      <c r="A9" s="26">
        <v>44774</v>
      </c>
      <c r="B9" s="23">
        <v>4</v>
      </c>
      <c r="C9" s="27">
        <f t="shared" si="0"/>
        <v>5</v>
      </c>
      <c r="D9" s="27" cm="1">
        <f t="array" ref="D9">IF(AND(ISNUMBER(B8:B10)),AVERAGE(B8:B10),"")</f>
        <v>5</v>
      </c>
      <c r="E9" s="27" cm="1">
        <f t="array" aca="1" ref="E9" ca="1">IF(AND(ISNUMBER(OFFSET(Table27[[#This Row],[indicador]],-1,0,3,1))),AVERAGE(OFFSET(Table27[[#This Row],[indicador]],-1,0,3,1)),"")</f>
        <v>5</v>
      </c>
    </row>
    <row r="10" spans="1:5" x14ac:dyDescent="0.25">
      <c r="A10" s="26">
        <v>44805</v>
      </c>
      <c r="B10" s="23">
        <v>8</v>
      </c>
      <c r="C10" s="27">
        <f t="shared" si="0"/>
        <v>6</v>
      </c>
      <c r="D10" s="27" t="str" cm="1">
        <f t="array" ref="D10">IF(AND(ISNUMBER(B9:B11)),AVERAGE(B9:B11),"")</f>
        <v/>
      </c>
      <c r="E10" s="27" t="str" cm="1">
        <f t="array" aca="1" ref="E10" ca="1">IF(AND(ISNUMBER(OFFSET(Table27[[#This Row],[indicador]],-1,0,3,1))),AVERAGE(OFFSET(Table27[[#This Row],[indicador]],-1,0,3,1)),"")</f>
        <v/>
      </c>
    </row>
  </sheetData>
  <pageMargins left="0.7" right="0.7" top="0.75" bottom="0.75" header="0.3" footer="0.3"/>
  <pageSetup orientation="portrait" horizontalDpi="1200" verticalDpi="1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F742-4E7D-47CE-B43D-D0D231C1D727}">
  <dimension ref="A1:F10"/>
  <sheetViews>
    <sheetView showGridLines="0" workbookViewId="0">
      <selection activeCell="G24" sqref="G24"/>
    </sheetView>
  </sheetViews>
  <sheetFormatPr baseColWidth="10" defaultColWidth="9.140625" defaultRowHeight="15" x14ac:dyDescent="0.25"/>
  <cols>
    <col min="1" max="1" width="9.42578125" style="23" customWidth="1"/>
    <col min="2" max="2" width="12.85546875" style="23" customWidth="1"/>
    <col min="3" max="3" width="15" style="23" hidden="1" customWidth="1"/>
    <col min="4" max="4" width="24.140625" style="23" hidden="1" customWidth="1"/>
    <col min="5" max="5" width="44.7109375" style="23" customWidth="1"/>
    <col min="6" max="6" width="57" style="23" customWidth="1"/>
    <col min="7" max="16384" width="9.140625" style="23"/>
  </cols>
  <sheetData>
    <row r="1" spans="1:6" x14ac:dyDescent="0.25">
      <c r="A1" s="25" t="s">
        <v>262</v>
      </c>
      <c r="B1" s="25" t="s">
        <v>263</v>
      </c>
      <c r="C1" s="25" t="s">
        <v>264</v>
      </c>
      <c r="D1" s="25" t="s">
        <v>265</v>
      </c>
      <c r="E1" s="25" t="s">
        <v>266</v>
      </c>
      <c r="F1" s="25" t="s">
        <v>267</v>
      </c>
    </row>
    <row r="2" spans="1:6" x14ac:dyDescent="0.25">
      <c r="A2" s="26">
        <v>44562</v>
      </c>
      <c r="B2" s="23">
        <v>4</v>
      </c>
      <c r="C2" s="27">
        <f t="shared" ref="C2:C10" si="0">AVERAGE(B1:B3)</f>
        <v>6.5</v>
      </c>
      <c r="D2" s="27" t="str" cm="1">
        <f t="array" ref="D2">IF(AND(ISNUMBER(B1:B3)),AVERAGE(B1:B3),"")</f>
        <v/>
      </c>
      <c r="E2" s="27" t="str" cm="1">
        <f t="array" aca="1" ref="E2" ca="1">IF(AND(ISNUMBER(OFFSET(Table28[[#This Row],[indicador]],-1,0,3,1))),AVERAGE(OFFSET(Table28[[#This Row],[indicador]],-1,0,3,1)),"")</f>
        <v/>
      </c>
      <c r="F2" s="27" t="str" cm="1">
        <f t="array" aca="1" ref="F2" ca="1">_xlfn.LET(_xlpm.datos, OFFSET(Table28[[#This Row],[indicador]],-1,0,3,1), _xlpm.no_faltan_datos,AND(ISNUMBER(_xlpm.datos)), IF(_xlpm.no_faltan_datos, AVERAGE(_xlpm.datos),""))</f>
        <v/>
      </c>
    </row>
    <row r="3" spans="1:6" x14ac:dyDescent="0.25">
      <c r="A3" s="26">
        <v>44593</v>
      </c>
      <c r="B3" s="23">
        <v>9</v>
      </c>
      <c r="C3" s="27">
        <f t="shared" si="0"/>
        <v>6.666666666666667</v>
      </c>
      <c r="D3" s="27" cm="1">
        <f t="array" ref="D3">IF(AND(ISNUMBER(B2:B4)),AVERAGE(B2:B4),"")</f>
        <v>6.666666666666667</v>
      </c>
      <c r="E3" s="27" cm="1">
        <f t="array" aca="1" ref="E3" ca="1">IF(AND(ISNUMBER(OFFSET(Table28[[#This Row],[indicador]],-1,0,3,1))),AVERAGE(OFFSET(Table28[[#This Row],[indicador]],-1,0,3,1)),"")</f>
        <v>6.666666666666667</v>
      </c>
      <c r="F3" s="27" cm="1">
        <f t="array" aca="1" ref="F3" ca="1">_xlfn.LET(_xlpm.datos, OFFSET(Table28[[#This Row],[indicador]],-1,0,3,1), _xlpm.no_faltan_datos,AND(ISNUMBER(_xlpm.datos)), IF(_xlpm.no_faltan_datos, AVERAGE(_xlpm.datos),""))</f>
        <v>6.666666666666667</v>
      </c>
    </row>
    <row r="4" spans="1:6" x14ac:dyDescent="0.25">
      <c r="A4" s="26">
        <v>44621</v>
      </c>
      <c r="B4" s="23">
        <v>7</v>
      </c>
      <c r="C4" s="27">
        <f t="shared" si="0"/>
        <v>8.3333333333333339</v>
      </c>
      <c r="D4" s="27" cm="1">
        <f t="array" ref="D4">IF(AND(ISNUMBER(B3:B5)),AVERAGE(B3:B5),"")</f>
        <v>8.3333333333333339</v>
      </c>
      <c r="E4" s="27" cm="1">
        <f t="array" aca="1" ref="E4" ca="1">IF(AND(ISNUMBER(OFFSET(Table28[[#This Row],[indicador]],-1,0,3,1))),AVERAGE(OFFSET(Table28[[#This Row],[indicador]],-1,0,3,1)),"")</f>
        <v>8.3333333333333339</v>
      </c>
      <c r="F4" s="27" cm="1">
        <f t="array" aca="1" ref="F4" ca="1">_xlfn.LET(_xlpm.datos, OFFSET(Table28[[#This Row],[indicador]],-1,0,3,1), _xlpm.no_faltan_datos,AND(ISNUMBER(_xlpm.datos)), IF(_xlpm.no_faltan_datos, AVERAGE(_xlpm.datos),""))</f>
        <v>8.3333333333333339</v>
      </c>
    </row>
    <row r="5" spans="1:6" x14ac:dyDescent="0.25">
      <c r="A5" s="26">
        <v>44652</v>
      </c>
      <c r="B5" s="23">
        <v>9</v>
      </c>
      <c r="C5" s="27">
        <f t="shared" si="0"/>
        <v>7.333333333333333</v>
      </c>
      <c r="D5" s="27" cm="1">
        <f t="array" ref="D5">IF(AND(ISNUMBER(B4:B6)),AVERAGE(B4:B6),"")</f>
        <v>7.333333333333333</v>
      </c>
      <c r="E5" s="27" cm="1">
        <f t="array" aca="1" ref="E5" ca="1">IF(AND(ISNUMBER(OFFSET(Table28[[#This Row],[indicador]],-1,0,3,1))),AVERAGE(OFFSET(Table28[[#This Row],[indicador]],-1,0,3,1)),"")</f>
        <v>7.333333333333333</v>
      </c>
      <c r="F5" s="27" cm="1">
        <f t="array" aca="1" ref="F5" ca="1">_xlfn.LET(_xlpm.datos, OFFSET(Table28[[#This Row],[indicador]],-1,0,3,1), _xlpm.no_faltan_datos,AND(ISNUMBER(_xlpm.datos)), IF(_xlpm.no_faltan_datos, AVERAGE(_xlpm.datos),""))</f>
        <v>7.333333333333333</v>
      </c>
    </row>
    <row r="6" spans="1:6" x14ac:dyDescent="0.25">
      <c r="A6" s="26">
        <v>44682</v>
      </c>
      <c r="B6" s="23">
        <v>6</v>
      </c>
      <c r="C6" s="27">
        <f t="shared" si="0"/>
        <v>8</v>
      </c>
      <c r="D6" s="27" cm="1">
        <f t="array" ref="D6">IF(AND(ISNUMBER(B5:B7)),AVERAGE(B5:B7),"")</f>
        <v>8</v>
      </c>
      <c r="E6" s="27" cm="1">
        <f t="array" aca="1" ref="E6" ca="1">IF(AND(ISNUMBER(OFFSET(Table28[[#This Row],[indicador]],-1,0,3,1))),AVERAGE(OFFSET(Table28[[#This Row],[indicador]],-1,0,3,1)),"")</f>
        <v>8</v>
      </c>
      <c r="F6" s="27" cm="1">
        <f t="array" aca="1" ref="F6" ca="1">_xlfn.LET(_xlpm.datos, OFFSET(Table28[[#This Row],[indicador]],-1,0,3,1), _xlpm.no_faltan_datos,AND(ISNUMBER(_xlpm.datos)), IF(_xlpm.no_faltan_datos, AVERAGE(_xlpm.datos),""))</f>
        <v>8</v>
      </c>
    </row>
    <row r="7" spans="1:6" x14ac:dyDescent="0.25">
      <c r="A7" s="26">
        <v>44713</v>
      </c>
      <c r="B7" s="23">
        <v>9</v>
      </c>
      <c r="C7" s="27">
        <f t="shared" si="0"/>
        <v>6</v>
      </c>
      <c r="D7" s="27" cm="1">
        <f t="array" ref="D7">IF(AND(ISNUMBER(B6:B8)),AVERAGE(B6:B8),"")</f>
        <v>6</v>
      </c>
      <c r="E7" s="27" cm="1">
        <f t="array" aca="1" ref="E7" ca="1">IF(AND(ISNUMBER(OFFSET(Table28[[#This Row],[indicador]],-1,0,3,1))),AVERAGE(OFFSET(Table28[[#This Row],[indicador]],-1,0,3,1)),"")</f>
        <v>6</v>
      </c>
      <c r="F7" s="27" cm="1">
        <f t="array" aca="1" ref="F7" ca="1">_xlfn.LET(_xlpm.datos, OFFSET(Table28[[#This Row],[indicador]],-1,0,3,1), _xlpm.no_faltan_datos,AND(ISNUMBER(_xlpm.datos)), IF(_xlpm.no_faltan_datos, AVERAGE(_xlpm.datos),""))</f>
        <v>6</v>
      </c>
    </row>
    <row r="8" spans="1:6" x14ac:dyDescent="0.25">
      <c r="A8" s="26">
        <v>44743</v>
      </c>
      <c r="B8" s="23">
        <v>3</v>
      </c>
      <c r="C8" s="27">
        <f t="shared" si="0"/>
        <v>5.333333333333333</v>
      </c>
      <c r="D8" s="27" cm="1">
        <f t="array" ref="D8">IF(AND(ISNUMBER(B7:B9)),AVERAGE(B7:B9),"")</f>
        <v>5.333333333333333</v>
      </c>
      <c r="E8" s="27" cm="1">
        <f t="array" aca="1" ref="E8" ca="1">IF(AND(ISNUMBER(OFFSET(Table28[[#This Row],[indicador]],-1,0,3,1))),AVERAGE(OFFSET(Table28[[#This Row],[indicador]],-1,0,3,1)),"")</f>
        <v>5.333333333333333</v>
      </c>
      <c r="F8" s="27" cm="1">
        <f t="array" aca="1" ref="F8" ca="1">_xlfn.LET(_xlpm.datos, OFFSET(Table28[[#This Row],[indicador]],-1,0,3,1), _xlpm.no_faltan_datos,AND(ISNUMBER(_xlpm.datos)), IF(_xlpm.no_faltan_datos, AVERAGE(_xlpm.datos),""))</f>
        <v>5.333333333333333</v>
      </c>
    </row>
    <row r="9" spans="1:6" x14ac:dyDescent="0.25">
      <c r="A9" s="26">
        <v>44774</v>
      </c>
      <c r="B9" s="23">
        <v>4</v>
      </c>
      <c r="C9" s="27">
        <f t="shared" si="0"/>
        <v>5</v>
      </c>
      <c r="D9" s="27" cm="1">
        <f t="array" ref="D9">IF(AND(ISNUMBER(B8:B10)),AVERAGE(B8:B10),"")</f>
        <v>5</v>
      </c>
      <c r="E9" s="27" cm="1">
        <f t="array" aca="1" ref="E9" ca="1">IF(AND(ISNUMBER(OFFSET(Table28[[#This Row],[indicador]],-1,0,3,1))),AVERAGE(OFFSET(Table28[[#This Row],[indicador]],-1,0,3,1)),"")</f>
        <v>5</v>
      </c>
      <c r="F9" s="27" cm="1">
        <f t="array" aca="1" ref="F9" ca="1">_xlfn.LET(_xlpm.datos, OFFSET(Table28[[#This Row],[indicador]],-1,0,3,1), _xlpm.no_faltan_datos,AND(ISNUMBER(_xlpm.datos)), IF(_xlpm.no_faltan_datos, AVERAGE(_xlpm.datos),""))</f>
        <v>5</v>
      </c>
    </row>
    <row r="10" spans="1:6" x14ac:dyDescent="0.25">
      <c r="A10" s="26">
        <v>44805</v>
      </c>
      <c r="B10" s="23">
        <v>8</v>
      </c>
      <c r="C10" s="27">
        <f t="shared" si="0"/>
        <v>6</v>
      </c>
      <c r="D10" s="27" t="str" cm="1">
        <f t="array" ref="D10">IF(AND(ISNUMBER(B9:B11)),AVERAGE(B9:B11),"")</f>
        <v/>
      </c>
      <c r="E10" s="27" t="str" cm="1">
        <f t="array" aca="1" ref="E10" ca="1">IF(AND(ISNUMBER(OFFSET(Table28[[#This Row],[indicador]],-1,0,3,1))),AVERAGE(OFFSET(Table28[[#This Row],[indicador]],-1,0,3,1)),"")</f>
        <v/>
      </c>
      <c r="F10" s="27" t="str" cm="1">
        <f t="array" aca="1" ref="F10" ca="1">_xlfn.LET(_xlpm.datos, OFFSET(Table28[[#This Row],[indicador]],-1,0,3,1), _xlpm.no_faltan_datos,AND(ISNUMBER(_xlpm.datos)), IF(_xlpm.no_faltan_datos, AVERAGE(_xlpm.datos),""))</f>
        <v/>
      </c>
    </row>
  </sheetData>
  <pageMargins left="0.7" right="0.7" top="0.75" bottom="0.75" header="0.3" footer="0.3"/>
  <pageSetup orientation="portrait"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EF044-0D77-4AB9-9F26-73E9DC12C9F3}">
  <dimension ref="A1:G10"/>
  <sheetViews>
    <sheetView showGridLines="0" topLeftCell="A22" workbookViewId="0">
      <selection activeCell="N22" sqref="N22"/>
    </sheetView>
  </sheetViews>
  <sheetFormatPr baseColWidth="10" defaultColWidth="9.140625" defaultRowHeight="15" x14ac:dyDescent="0.25"/>
  <cols>
    <col min="1" max="1" width="9.42578125" style="23" customWidth="1"/>
    <col min="2" max="2" width="6.28515625" style="23" customWidth="1"/>
    <col min="3" max="3" width="10.42578125" style="23" customWidth="1"/>
    <col min="4" max="4" width="23.42578125" style="23" customWidth="1"/>
    <col min="5" max="5" width="13.5703125" style="23" bestFit="1" customWidth="1"/>
    <col min="6" max="6" width="14.5703125" style="23" bestFit="1" customWidth="1"/>
    <col min="7" max="7" width="15.28515625" style="23" customWidth="1"/>
    <col min="8" max="16384" width="9.140625" style="23"/>
  </cols>
  <sheetData>
    <row r="1" spans="1:7" x14ac:dyDescent="0.25">
      <c r="A1" s="25" t="s">
        <v>262</v>
      </c>
      <c r="B1" s="25" t="s">
        <v>263</v>
      </c>
      <c r="C1" s="25" t="s">
        <v>264</v>
      </c>
      <c r="D1" s="25" t="s">
        <v>265</v>
      </c>
      <c r="E1" s="25" t="s">
        <v>266</v>
      </c>
      <c r="F1" s="25" t="s">
        <v>267</v>
      </c>
      <c r="G1" s="25" t="s">
        <v>268</v>
      </c>
    </row>
    <row r="2" spans="1:7" x14ac:dyDescent="0.25">
      <c r="A2" s="26">
        <v>44562</v>
      </c>
      <c r="B2" s="23">
        <v>4</v>
      </c>
      <c r="C2" s="27">
        <f t="shared" ref="C2:C10" si="0">AVERAGE(B1:B3)</f>
        <v>6.5</v>
      </c>
      <c r="D2" s="27" t="str" cm="1">
        <f t="array" ref="D2">IF(AND(ISNUMBER(B1:B3)),AVERAGE(B1:B3),"")</f>
        <v/>
      </c>
      <c r="E2" s="27" t="str" cm="1">
        <f t="array" aca="1" ref="E2" ca="1">IF(AND(ISNUMBER(OFFSET(Table29[[#This Row],[indicador]],-1,0,3,1))),AVERAGE(OFFSET(Table29[[#This Row],[indicador]],-1,0,3,1)),"")</f>
        <v/>
      </c>
      <c r="F2" s="27" t="str" cm="1">
        <f t="array" aca="1" ref="F2" ca="1">_xlfn.LET(_xlpm.datos, OFFSET(Table29[[#This Row],[indicador]],-1,0,3,1), _xlpm.no_faltan_datos,AND(ISNUMBER(_xlpm.datos)), IF(_xlpm.no_faltan_datos, AVERAGE(_xlpm.datos),""))</f>
        <v/>
      </c>
      <c r="G2" s="27" t="str" cm="1">
        <f t="array" aca="1" ref="G2" ca="1">mi_promedio(Table29[[#This Row],[indicador]])</f>
        <v/>
      </c>
    </row>
    <row r="3" spans="1:7" x14ac:dyDescent="0.25">
      <c r="A3" s="26">
        <v>44593</v>
      </c>
      <c r="B3" s="23">
        <v>9</v>
      </c>
      <c r="C3" s="27">
        <f t="shared" si="0"/>
        <v>6.666666666666667</v>
      </c>
      <c r="D3" s="27" cm="1">
        <f t="array" ref="D3">IF(AND(ISNUMBER(B2:B4)),AVERAGE(B2:B4),"")</f>
        <v>6.666666666666667</v>
      </c>
      <c r="E3" s="27" cm="1">
        <f t="array" aca="1" ref="E3" ca="1">IF(AND(ISNUMBER(OFFSET(Table29[[#This Row],[indicador]],-1,0,3,1))),AVERAGE(OFFSET(Table29[[#This Row],[indicador]],-1,0,3,1)),"")</f>
        <v>6.666666666666667</v>
      </c>
      <c r="F3" s="27" cm="1">
        <f t="array" aca="1" ref="F3" ca="1">_xlfn.LET(_xlpm.datos, OFFSET(Table29[[#This Row],[indicador]],-1,0,3,1), _xlpm.no_faltan_datos,AND(ISNUMBER(_xlpm.datos)), IF(_xlpm.no_faltan_datos, AVERAGE(_xlpm.datos),""))</f>
        <v>6.666666666666667</v>
      </c>
      <c r="G3" s="27" cm="1">
        <f t="array" aca="1" ref="G3" ca="1">mi_promedio(Table29[[#This Row],[indicador]])</f>
        <v>6.666666666666667</v>
      </c>
    </row>
    <row r="4" spans="1:7" x14ac:dyDescent="0.25">
      <c r="A4" s="26">
        <v>44621</v>
      </c>
      <c r="B4" s="23">
        <v>7</v>
      </c>
      <c r="C4" s="27">
        <f t="shared" si="0"/>
        <v>8.3333333333333339</v>
      </c>
      <c r="D4" s="27" cm="1">
        <f t="array" ref="D4">IF(AND(ISNUMBER(B3:B5)),AVERAGE(B3:B5),"")</f>
        <v>8.3333333333333339</v>
      </c>
      <c r="E4" s="27" cm="1">
        <f t="array" aca="1" ref="E4" ca="1">IF(AND(ISNUMBER(OFFSET(Table29[[#This Row],[indicador]],-1,0,3,1))),AVERAGE(OFFSET(Table29[[#This Row],[indicador]],-1,0,3,1)),"")</f>
        <v>8.3333333333333339</v>
      </c>
      <c r="F4" s="27" cm="1">
        <f t="array" aca="1" ref="F4" ca="1">_xlfn.LET(_xlpm.datos, OFFSET(Table29[[#This Row],[indicador]],-1,0,3,1), _xlpm.no_faltan_datos,AND(ISNUMBER(_xlpm.datos)), IF(_xlpm.no_faltan_datos, AVERAGE(_xlpm.datos),""))</f>
        <v>8.3333333333333339</v>
      </c>
      <c r="G4" s="27" cm="1">
        <f t="array" aca="1" ref="G4" ca="1">mi_promedio(Table29[[#This Row],[indicador]])</f>
        <v>8.3333333333333339</v>
      </c>
    </row>
    <row r="5" spans="1:7" x14ac:dyDescent="0.25">
      <c r="A5" s="26">
        <v>44652</v>
      </c>
      <c r="B5" s="23">
        <v>9</v>
      </c>
      <c r="C5" s="27">
        <f t="shared" si="0"/>
        <v>7.333333333333333</v>
      </c>
      <c r="D5" s="27" cm="1">
        <f t="array" ref="D5">IF(AND(ISNUMBER(B4:B6)),AVERAGE(B4:B6),"")</f>
        <v>7.333333333333333</v>
      </c>
      <c r="E5" s="27" cm="1">
        <f t="array" aca="1" ref="E5" ca="1">IF(AND(ISNUMBER(OFFSET(Table29[[#This Row],[indicador]],-1,0,3,1))),AVERAGE(OFFSET(Table29[[#This Row],[indicador]],-1,0,3,1)),"")</f>
        <v>7.333333333333333</v>
      </c>
      <c r="F5" s="27" cm="1">
        <f t="array" aca="1" ref="F5" ca="1">_xlfn.LET(_xlpm.datos, OFFSET(Table29[[#This Row],[indicador]],-1,0,3,1), _xlpm.no_faltan_datos,AND(ISNUMBER(_xlpm.datos)), IF(_xlpm.no_faltan_datos, AVERAGE(_xlpm.datos),""))</f>
        <v>7.333333333333333</v>
      </c>
      <c r="G5" s="27" cm="1">
        <f t="array" aca="1" ref="G5" ca="1">mi_promedio(Table29[[#This Row],[indicador]])</f>
        <v>7.333333333333333</v>
      </c>
    </row>
    <row r="6" spans="1:7" x14ac:dyDescent="0.25">
      <c r="A6" s="26">
        <v>44682</v>
      </c>
      <c r="B6" s="23">
        <v>6</v>
      </c>
      <c r="C6" s="27">
        <f t="shared" si="0"/>
        <v>8</v>
      </c>
      <c r="D6" s="27" cm="1">
        <f t="array" ref="D6">IF(AND(ISNUMBER(B5:B7)),AVERAGE(B5:B7),"")</f>
        <v>8</v>
      </c>
      <c r="E6" s="27" cm="1">
        <f t="array" aca="1" ref="E6" ca="1">IF(AND(ISNUMBER(OFFSET(Table29[[#This Row],[indicador]],-1,0,3,1))),AVERAGE(OFFSET(Table29[[#This Row],[indicador]],-1,0,3,1)),"")</f>
        <v>8</v>
      </c>
      <c r="F6" s="27" cm="1">
        <f t="array" aca="1" ref="F6" ca="1">_xlfn.LET(_xlpm.datos, OFFSET(Table29[[#This Row],[indicador]],-1,0,3,1), _xlpm.no_faltan_datos,AND(ISNUMBER(_xlpm.datos)), IF(_xlpm.no_faltan_datos, AVERAGE(_xlpm.datos),""))</f>
        <v>8</v>
      </c>
      <c r="G6" s="27" cm="1">
        <f t="array" aca="1" ref="G6" ca="1">mi_promedio(Table29[[#This Row],[indicador]])</f>
        <v>8</v>
      </c>
    </row>
    <row r="7" spans="1:7" x14ac:dyDescent="0.25">
      <c r="A7" s="26">
        <v>44713</v>
      </c>
      <c r="B7" s="23">
        <v>9</v>
      </c>
      <c r="C7" s="27">
        <f t="shared" si="0"/>
        <v>6</v>
      </c>
      <c r="D7" s="27" cm="1">
        <f t="array" ref="D7">IF(AND(ISNUMBER(B6:B8)),AVERAGE(B6:B8),"")</f>
        <v>6</v>
      </c>
      <c r="E7" s="27" cm="1">
        <f t="array" aca="1" ref="E7" ca="1">IF(AND(ISNUMBER(OFFSET(Table29[[#This Row],[indicador]],-1,0,3,1))),AVERAGE(OFFSET(Table29[[#This Row],[indicador]],-1,0,3,1)),"")</f>
        <v>6</v>
      </c>
      <c r="F7" s="27" cm="1">
        <f t="array" aca="1" ref="F7" ca="1">_xlfn.LET(_xlpm.datos, OFFSET(Table29[[#This Row],[indicador]],-1,0,3,1), _xlpm.no_faltan_datos,AND(ISNUMBER(_xlpm.datos)), IF(_xlpm.no_faltan_datos, AVERAGE(_xlpm.datos),""))</f>
        <v>6</v>
      </c>
      <c r="G7" s="27" cm="1">
        <f t="array" aca="1" ref="G7" ca="1">mi_promedio(Table29[[#This Row],[indicador]])</f>
        <v>6</v>
      </c>
    </row>
    <row r="8" spans="1:7" x14ac:dyDescent="0.25">
      <c r="A8" s="26">
        <v>44743</v>
      </c>
      <c r="B8" s="23">
        <v>3</v>
      </c>
      <c r="C8" s="27">
        <f t="shared" si="0"/>
        <v>5.333333333333333</v>
      </c>
      <c r="D8" s="27" cm="1">
        <f t="array" ref="D8">IF(AND(ISNUMBER(B7:B9)),AVERAGE(B7:B9),"")</f>
        <v>5.333333333333333</v>
      </c>
      <c r="E8" s="27" cm="1">
        <f t="array" aca="1" ref="E8" ca="1">IF(AND(ISNUMBER(OFFSET(Table29[[#This Row],[indicador]],-1,0,3,1))),AVERAGE(OFFSET(Table29[[#This Row],[indicador]],-1,0,3,1)),"")</f>
        <v>5.333333333333333</v>
      </c>
      <c r="F8" s="27" cm="1">
        <f t="array" aca="1" ref="F8" ca="1">_xlfn.LET(_xlpm.datos, OFFSET(Table29[[#This Row],[indicador]],-1,0,3,1), _xlpm.no_faltan_datos,AND(ISNUMBER(_xlpm.datos)), IF(_xlpm.no_faltan_datos, AVERAGE(_xlpm.datos),""))</f>
        <v>5.333333333333333</v>
      </c>
      <c r="G8" s="27" cm="1">
        <f t="array" aca="1" ref="G8" ca="1">mi_promedio(Table29[[#This Row],[indicador]])</f>
        <v>5.333333333333333</v>
      </c>
    </row>
    <row r="9" spans="1:7" x14ac:dyDescent="0.25">
      <c r="A9" s="26">
        <v>44774</v>
      </c>
      <c r="B9" s="23">
        <v>4</v>
      </c>
      <c r="C9" s="27">
        <f t="shared" si="0"/>
        <v>5</v>
      </c>
      <c r="D9" s="27" cm="1">
        <f t="array" ref="D9">IF(AND(ISNUMBER(B8:B10)),AVERAGE(B8:B10),"")</f>
        <v>5</v>
      </c>
      <c r="E9" s="27" cm="1">
        <f t="array" aca="1" ref="E9" ca="1">IF(AND(ISNUMBER(OFFSET(Table29[[#This Row],[indicador]],-1,0,3,1))),AVERAGE(OFFSET(Table29[[#This Row],[indicador]],-1,0,3,1)),"")</f>
        <v>5</v>
      </c>
      <c r="F9" s="27" cm="1">
        <f t="array" aca="1" ref="F9" ca="1">_xlfn.LET(_xlpm.datos, OFFSET(Table29[[#This Row],[indicador]],-1,0,3,1), _xlpm.no_faltan_datos,AND(ISNUMBER(_xlpm.datos)), IF(_xlpm.no_faltan_datos, AVERAGE(_xlpm.datos),""))</f>
        <v>5</v>
      </c>
      <c r="G9" s="27" cm="1">
        <f t="array" aca="1" ref="G9" ca="1">mi_promedio(Table29[[#This Row],[indicador]])</f>
        <v>5</v>
      </c>
    </row>
    <row r="10" spans="1:7" x14ac:dyDescent="0.25">
      <c r="A10" s="26">
        <v>44805</v>
      </c>
      <c r="B10" s="23">
        <v>8</v>
      </c>
      <c r="C10" s="27">
        <f t="shared" si="0"/>
        <v>6</v>
      </c>
      <c r="D10" s="27" t="str" cm="1">
        <f t="array" ref="D10">IF(AND(ISNUMBER(B9:B11)),AVERAGE(B9:B11),"")</f>
        <v/>
      </c>
      <c r="E10" s="27" t="str" cm="1">
        <f t="array" aca="1" ref="E10" ca="1">IF(AND(ISNUMBER(OFFSET(Table29[[#This Row],[indicador]],-1,0,3,1))),AVERAGE(OFFSET(Table29[[#This Row],[indicador]],-1,0,3,1)),"")</f>
        <v/>
      </c>
      <c r="F10" s="27" t="str" cm="1">
        <f t="array" aca="1" ref="F10" ca="1">_xlfn.LET(_xlpm.datos, OFFSET(Table29[[#This Row],[indicador]],-1,0,3,1), _xlpm.no_faltan_datos,AND(ISNUMBER(_xlpm.datos)), IF(_xlpm.no_faltan_datos, AVERAGE(_xlpm.datos),""))</f>
        <v/>
      </c>
      <c r="G10" s="27" t="str" cm="1">
        <f t="array" aca="1" ref="G10" ca="1">mi_promedio(Table29[[#This Row],[indicador]])</f>
        <v/>
      </c>
    </row>
  </sheetData>
  <pageMargins left="0.7" right="0.7" top="0.75" bottom="0.75" header="0.3" footer="0.3"/>
  <pageSetup orientation="portrait" horizontalDpi="1200" verticalDpi="12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71F8-89A5-48EE-BCF6-96CED4A40D3E}">
  <dimension ref="B3:D9"/>
  <sheetViews>
    <sheetView showGridLines="0" topLeftCell="A4" workbookViewId="0">
      <selection activeCell="K28" sqref="K28"/>
    </sheetView>
  </sheetViews>
  <sheetFormatPr baseColWidth="10" defaultColWidth="9.140625" defaultRowHeight="12.75" x14ac:dyDescent="0.2"/>
  <cols>
    <col min="2" max="2" width="13.140625" customWidth="1"/>
    <col min="3" max="3" width="16.85546875" customWidth="1"/>
    <col min="4" max="4" width="25.42578125" customWidth="1"/>
  </cols>
  <sheetData>
    <row r="3" spans="2:4" ht="18.75" x14ac:dyDescent="0.3">
      <c r="B3" s="32" t="s">
        <v>201</v>
      </c>
      <c r="C3" s="32"/>
      <c r="D3" s="32"/>
    </row>
    <row r="4" spans="2:4" ht="15" x14ac:dyDescent="0.25">
      <c r="B4" s="33" t="s">
        <v>202</v>
      </c>
      <c r="C4" s="33"/>
      <c r="D4" s="33"/>
    </row>
    <row r="5" spans="2:4" ht="15" x14ac:dyDescent="0.25">
      <c r="B5" s="2"/>
      <c r="C5" s="2"/>
      <c r="D5" s="2"/>
    </row>
    <row r="6" spans="2:4" ht="18.75" x14ac:dyDescent="0.3">
      <c r="B6" s="10" t="s">
        <v>203</v>
      </c>
      <c r="C6" s="11" t="s">
        <v>192</v>
      </c>
      <c r="D6" s="11" t="s">
        <v>193</v>
      </c>
    </row>
    <row r="7" spans="2:4" ht="15" x14ac:dyDescent="0.25">
      <c r="B7" s="12">
        <v>43800</v>
      </c>
      <c r="C7" s="13">
        <f ca="1">_xlfn.XLOOKUP(reporte111[[#This Row],[Año]],IMAE_VA[Mes],IMAE_VA[Guatemala],"")</f>
        <v>4.0033576999755072</v>
      </c>
      <c r="D7" s="13">
        <f ca="1">_xlfn.XLOOKUP(reporte111[[#This Row],[Año]],IMAE_VA[Mes],IMAE_VA[El Salvador],"")</f>
        <v>2.5313090961563312</v>
      </c>
    </row>
    <row r="8" spans="2:4" ht="15" x14ac:dyDescent="0.25">
      <c r="B8" s="12">
        <v>44166</v>
      </c>
      <c r="C8" s="13">
        <f ca="1">_xlfn.XLOOKUP(reporte111[[#This Row],[Año]],IMAE_VA[Mes],IMAE_VA[Guatemala],"")</f>
        <v>-2.0137478308828172</v>
      </c>
      <c r="D8" s="13">
        <f ca="1">_xlfn.XLOOKUP(reporte111[[#This Row],[Año]],IMAE_VA[Mes],IMAE_VA[El Salvador],"")</f>
        <v>-8.4790080293917551</v>
      </c>
    </row>
    <row r="9" spans="2:4" ht="15" x14ac:dyDescent="0.25">
      <c r="B9" s="12">
        <v>44531</v>
      </c>
      <c r="C9" s="13">
        <f ca="1">_xlfn.XLOOKUP(reporte111[[#This Row],[Año]],IMAE_VA[Mes],IMAE_VA[Guatemala],"")</f>
        <v>8.1807199143351319</v>
      </c>
      <c r="D9" s="13">
        <f ca="1">_xlfn.XLOOKUP(reporte111[[#This Row],[Año]],IMAE_VA[Mes],IMAE_VA[El Salvador],"")</f>
        <v>10.018048350154206</v>
      </c>
    </row>
  </sheetData>
  <mergeCells count="2">
    <mergeCell ref="B3:D3"/>
    <mergeCell ref="B4:D4"/>
  </mergeCell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EF0F2-3B0A-411C-B7BE-3CFDDD948504}">
  <dimension ref="A1:C11"/>
  <sheetViews>
    <sheetView showGridLines="0" workbookViewId="0">
      <selection activeCell="E10" sqref="E10"/>
    </sheetView>
  </sheetViews>
  <sheetFormatPr baseColWidth="10" defaultColWidth="9.140625" defaultRowHeight="15" x14ac:dyDescent="0.25"/>
  <cols>
    <col min="1" max="1" width="13.140625" style="23" customWidth="1"/>
    <col min="2" max="2" width="9" style="23" customWidth="1"/>
    <col min="3" max="3" width="31.7109375" style="23" customWidth="1"/>
    <col min="4" max="16384" width="9.140625" style="23"/>
  </cols>
  <sheetData>
    <row r="1" spans="1:3" x14ac:dyDescent="0.25">
      <c r="A1" s="23" t="s">
        <v>200</v>
      </c>
      <c r="B1" s="23" t="s">
        <v>276</v>
      </c>
      <c r="C1" s="23" t="s">
        <v>277</v>
      </c>
    </row>
    <row r="2" spans="1:3" x14ac:dyDescent="0.25">
      <c r="A2" s="26">
        <v>43921</v>
      </c>
      <c r="B2" s="23">
        <v>60</v>
      </c>
      <c r="C2" s="23">
        <f ca="1">SUM(OFFSET(Table3[[#This Row],[exportaciones]],0,0,-MONTH(Table3[[#This Row],[Mes]])/3,1))</f>
        <v>60</v>
      </c>
    </row>
    <row r="3" spans="1:3" x14ac:dyDescent="0.25">
      <c r="A3" s="26">
        <v>44012</v>
      </c>
      <c r="B3" s="23">
        <v>50</v>
      </c>
      <c r="C3" s="23">
        <f ca="1">SUM(OFFSET(Table3[[#This Row],[exportaciones]],0,0,-MONTH(Table3[[#This Row],[Mes]])/3,1))</f>
        <v>110</v>
      </c>
    </row>
    <row r="4" spans="1:3" x14ac:dyDescent="0.25">
      <c r="A4" s="26">
        <v>44104</v>
      </c>
      <c r="B4" s="23">
        <v>70</v>
      </c>
      <c r="C4" s="23">
        <f ca="1">SUM(OFFSET(Table3[[#This Row],[exportaciones]],0,0,-MONTH(Table3[[#This Row],[Mes]])/3,1))</f>
        <v>180</v>
      </c>
    </row>
    <row r="5" spans="1:3" x14ac:dyDescent="0.25">
      <c r="A5" s="26">
        <v>44196</v>
      </c>
      <c r="B5" s="23">
        <v>80</v>
      </c>
      <c r="C5" s="23">
        <f ca="1">SUM(OFFSET(Table3[[#This Row],[exportaciones]],0,0,-MONTH(Table3[[#This Row],[Mes]])/3,1))</f>
        <v>260</v>
      </c>
    </row>
    <row r="6" spans="1:3" x14ac:dyDescent="0.25">
      <c r="A6" s="26">
        <v>44286</v>
      </c>
      <c r="B6" s="23">
        <v>40</v>
      </c>
      <c r="C6" s="23">
        <f ca="1">SUM(OFFSET(Table3[[#This Row],[exportaciones]],0,0,-MONTH(Table3[[#This Row],[Mes]])/3,1))</f>
        <v>40</v>
      </c>
    </row>
    <row r="7" spans="1:3" x14ac:dyDescent="0.25">
      <c r="A7" s="26">
        <v>44377</v>
      </c>
      <c r="B7" s="23">
        <v>70</v>
      </c>
      <c r="C7" s="23">
        <f ca="1">SUM(OFFSET(Table3[[#This Row],[exportaciones]],0,0,-MONTH(Table3[[#This Row],[Mes]])/3,1))</f>
        <v>110</v>
      </c>
    </row>
    <row r="8" spans="1:3" x14ac:dyDescent="0.25">
      <c r="A8" s="26">
        <v>44469</v>
      </c>
      <c r="B8" s="23">
        <v>20</v>
      </c>
      <c r="C8" s="23">
        <f ca="1">SUM(OFFSET(Table3[[#This Row],[exportaciones]],0,0,-MONTH(Table3[[#This Row],[Mes]])/3,1))</f>
        <v>130</v>
      </c>
    </row>
    <row r="9" spans="1:3" x14ac:dyDescent="0.25">
      <c r="A9" s="26">
        <v>44561</v>
      </c>
      <c r="B9" s="23">
        <v>80</v>
      </c>
      <c r="C9" s="23">
        <f ca="1">SUM(OFFSET(Table3[[#This Row],[exportaciones]],0,0,-MONTH(Table3[[#This Row],[Mes]])/3,1))</f>
        <v>210</v>
      </c>
    </row>
    <row r="10" spans="1:3" x14ac:dyDescent="0.25">
      <c r="A10" s="26">
        <v>44651</v>
      </c>
      <c r="B10" s="23">
        <v>90</v>
      </c>
      <c r="C10" s="23">
        <f ca="1">SUM(OFFSET(Table3[[#This Row],[exportaciones]],0,0,-MONTH(Table3[[#This Row],[Mes]])/3,1))</f>
        <v>90</v>
      </c>
    </row>
    <row r="11" spans="1:3" x14ac:dyDescent="0.25">
      <c r="A11" s="26">
        <v>44742</v>
      </c>
      <c r="B11" s="23">
        <v>50</v>
      </c>
      <c r="C11" s="23">
        <f ca="1">SUM(OFFSET(Table3[[#This Row],[exportaciones]],0,0,-MONTH(Table3[[#This Row],[Mes]])/3,1))</f>
        <v>140</v>
      </c>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4B785-5FEB-43CB-8057-BF4893D01944}">
  <dimension ref="A3:B19"/>
  <sheetViews>
    <sheetView showGridLines="0" topLeftCell="A7" workbookViewId="0">
      <selection activeCell="B4" sqref="B4"/>
    </sheetView>
  </sheetViews>
  <sheetFormatPr baseColWidth="10" defaultColWidth="9.140625" defaultRowHeight="12.75" x14ac:dyDescent="0.2"/>
  <cols>
    <col min="1" max="1" width="39.42578125" style="15" bestFit="1" customWidth="1"/>
    <col min="2" max="2" width="76" style="15" customWidth="1"/>
  </cols>
  <sheetData>
    <row r="3" spans="1:2" x14ac:dyDescent="0.2">
      <c r="A3" s="15" t="s">
        <v>242</v>
      </c>
      <c r="B3" s="15" t="s">
        <v>241</v>
      </c>
    </row>
    <row r="4" spans="1:2" ht="40.5" customHeight="1" x14ac:dyDescent="0.2">
      <c r="A4" s="16" t="s">
        <v>209</v>
      </c>
      <c r="B4" s="17" t="s">
        <v>225</v>
      </c>
    </row>
    <row r="5" spans="1:2" ht="57.75" customHeight="1" x14ac:dyDescent="0.2">
      <c r="A5" s="16" t="s">
        <v>210</v>
      </c>
      <c r="B5" s="17" t="s">
        <v>226</v>
      </c>
    </row>
    <row r="6" spans="1:2" ht="40.5" customHeight="1" x14ac:dyDescent="0.2">
      <c r="A6" s="16" t="s">
        <v>211</v>
      </c>
      <c r="B6" s="17" t="s">
        <v>227</v>
      </c>
    </row>
    <row r="7" spans="1:2" ht="40.5" customHeight="1" x14ac:dyDescent="0.2">
      <c r="A7" s="16" t="s">
        <v>212</v>
      </c>
      <c r="B7" s="17" t="s">
        <v>229</v>
      </c>
    </row>
    <row r="8" spans="1:2" ht="40.5" customHeight="1" x14ac:dyDescent="0.2">
      <c r="A8" s="16" t="s">
        <v>213</v>
      </c>
      <c r="B8" s="17" t="s">
        <v>228</v>
      </c>
    </row>
    <row r="9" spans="1:2" ht="40.5" customHeight="1" x14ac:dyDescent="0.2">
      <c r="A9" s="16" t="s">
        <v>214</v>
      </c>
      <c r="B9" s="17" t="s">
        <v>230</v>
      </c>
    </row>
    <row r="10" spans="1:2" ht="40.5" customHeight="1" x14ac:dyDescent="0.2">
      <c r="A10" s="16" t="s">
        <v>215</v>
      </c>
      <c r="B10" s="17" t="s">
        <v>232</v>
      </c>
    </row>
    <row r="11" spans="1:2" ht="40.5" customHeight="1" x14ac:dyDescent="0.2">
      <c r="A11" s="16" t="s">
        <v>216</v>
      </c>
      <c r="B11" s="17" t="s">
        <v>231</v>
      </c>
    </row>
    <row r="12" spans="1:2" ht="64.5" customHeight="1" x14ac:dyDescent="0.2">
      <c r="A12" s="16" t="s">
        <v>217</v>
      </c>
      <c r="B12" s="17" t="s">
        <v>233</v>
      </c>
    </row>
    <row r="13" spans="1:2" ht="40.5" customHeight="1" x14ac:dyDescent="0.2">
      <c r="A13" s="16" t="s">
        <v>218</v>
      </c>
      <c r="B13" s="17" t="s">
        <v>234</v>
      </c>
    </row>
    <row r="14" spans="1:2" ht="40.5" customHeight="1" x14ac:dyDescent="0.2">
      <c r="A14" s="16" t="s">
        <v>219</v>
      </c>
      <c r="B14" s="17" t="s">
        <v>235</v>
      </c>
    </row>
    <row r="15" spans="1:2" ht="40.5" customHeight="1" x14ac:dyDescent="0.2">
      <c r="A15" s="16" t="s">
        <v>220</v>
      </c>
      <c r="B15" s="17" t="s">
        <v>236</v>
      </c>
    </row>
    <row r="16" spans="1:2" ht="62.25" customHeight="1" x14ac:dyDescent="0.2">
      <c r="A16" s="16" t="s">
        <v>221</v>
      </c>
      <c r="B16" s="17" t="s">
        <v>237</v>
      </c>
    </row>
    <row r="17" spans="1:2" ht="40.5" customHeight="1" x14ac:dyDescent="0.2">
      <c r="A17" s="16" t="s">
        <v>222</v>
      </c>
      <c r="B17" s="17" t="s">
        <v>238</v>
      </c>
    </row>
    <row r="18" spans="1:2" ht="40.5" customHeight="1" x14ac:dyDescent="0.2">
      <c r="A18" s="16" t="s">
        <v>223</v>
      </c>
      <c r="B18" s="17" t="s">
        <v>239</v>
      </c>
    </row>
    <row r="19" spans="1:2" ht="40.5" customHeight="1" x14ac:dyDescent="0.2">
      <c r="A19" s="16" t="s">
        <v>224</v>
      </c>
      <c r="B19" s="17" t="s">
        <v>240</v>
      </c>
    </row>
  </sheetData>
  <sortState xmlns:xlrd2="http://schemas.microsoft.com/office/spreadsheetml/2017/richdata2" ref="A4:A47">
    <sortCondition ref="A4:A47"/>
  </sortState>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525D1-FB6B-4541-9685-DF7BDBCF8EB4}">
  <dimension ref="A1:G190"/>
  <sheetViews>
    <sheetView showGridLines="0" workbookViewId="0">
      <selection activeCell="A3" sqref="A3:G3"/>
    </sheetView>
  </sheetViews>
  <sheetFormatPr baseColWidth="10" defaultColWidth="9.140625" defaultRowHeight="15" x14ac:dyDescent="0.25"/>
  <cols>
    <col min="1" max="1" width="14.140625" style="2" bestFit="1" customWidth="1"/>
    <col min="2" max="2" width="8.7109375" style="2" bestFit="1" customWidth="1"/>
    <col min="3" max="3" width="9.28515625" style="2" bestFit="1" customWidth="1"/>
    <col min="4" max="4" width="9.42578125" style="2" bestFit="1" customWidth="1"/>
    <col min="5" max="5" width="8.42578125" style="2" bestFit="1" customWidth="1"/>
    <col min="6" max="6" width="8.5703125" style="2" bestFit="1" customWidth="1"/>
    <col min="7" max="7" width="18.140625" style="2" bestFit="1" customWidth="1"/>
    <col min="8" max="16384" width="9.140625" style="2"/>
  </cols>
  <sheetData>
    <row r="1" spans="1:7" ht="12.75" customHeight="1" x14ac:dyDescent="0.25">
      <c r="A1" s="34" t="s">
        <v>199</v>
      </c>
      <c r="B1" s="34"/>
      <c r="C1" s="34"/>
      <c r="D1" s="34"/>
      <c r="E1" s="34"/>
      <c r="F1" s="34"/>
      <c r="G1" s="34"/>
    </row>
    <row r="2" spans="1:7" x14ac:dyDescent="0.25">
      <c r="A2" s="34" t="s">
        <v>198</v>
      </c>
      <c r="B2" s="34"/>
      <c r="C2" s="34"/>
      <c r="D2" s="34"/>
      <c r="E2" s="34"/>
      <c r="F2" s="34"/>
      <c r="G2" s="34"/>
    </row>
    <row r="3" spans="1:7" x14ac:dyDescent="0.25">
      <c r="A3" s="34" t="s">
        <v>197</v>
      </c>
      <c r="B3" s="34"/>
      <c r="C3" s="34"/>
      <c r="D3" s="34"/>
      <c r="E3" s="34"/>
      <c r="F3" s="34"/>
      <c r="G3" s="34"/>
    </row>
    <row r="4" spans="1:7" x14ac:dyDescent="0.25">
      <c r="A4" s="34" t="s">
        <v>196</v>
      </c>
      <c r="B4" s="34"/>
      <c r="C4" s="34"/>
      <c r="D4" s="34"/>
      <c r="E4" s="34"/>
      <c r="F4" s="34"/>
      <c r="G4" s="34"/>
    </row>
    <row r="5" spans="1:7" x14ac:dyDescent="0.25">
      <c r="A5" s="4" t="s">
        <v>195</v>
      </c>
      <c r="B5" s="4" t="s">
        <v>194</v>
      </c>
      <c r="C5" s="4" t="s">
        <v>193</v>
      </c>
      <c r="D5" s="4" t="s">
        <v>192</v>
      </c>
      <c r="E5" s="4" t="s">
        <v>191</v>
      </c>
      <c r="F5" s="4" t="s">
        <v>190</v>
      </c>
      <c r="G5" s="4" t="s">
        <v>189</v>
      </c>
    </row>
    <row r="6" spans="1:7" x14ac:dyDescent="0.25">
      <c r="A6" s="4"/>
      <c r="B6" s="4" t="s">
        <v>3</v>
      </c>
      <c r="C6" s="4" t="s">
        <v>3</v>
      </c>
      <c r="D6" s="4" t="s">
        <v>3</v>
      </c>
      <c r="E6" s="4" t="s">
        <v>3</v>
      </c>
      <c r="F6" s="4" t="s">
        <v>3</v>
      </c>
      <c r="G6" s="4" t="s">
        <v>3</v>
      </c>
    </row>
    <row r="7" spans="1:7" x14ac:dyDescent="0.25">
      <c r="A7" s="3" t="s">
        <v>188</v>
      </c>
      <c r="B7" s="3">
        <v>71.77</v>
      </c>
      <c r="C7" s="3">
        <v>86.71</v>
      </c>
      <c r="D7" s="3">
        <v>81.84</v>
      </c>
      <c r="E7" s="3">
        <v>158.1</v>
      </c>
      <c r="F7" s="3">
        <v>102.6</v>
      </c>
      <c r="G7" s="3">
        <v>96.45</v>
      </c>
    </row>
    <row r="8" spans="1:7" x14ac:dyDescent="0.25">
      <c r="A8" s="3" t="s">
        <v>187</v>
      </c>
      <c r="B8" s="3">
        <v>72.180000000000007</v>
      </c>
      <c r="C8" s="3">
        <v>86.06</v>
      </c>
      <c r="D8" s="3">
        <v>82.32</v>
      </c>
      <c r="E8" s="3">
        <v>157.68</v>
      </c>
      <c r="F8" s="3">
        <v>103.07</v>
      </c>
      <c r="G8" s="3">
        <v>96.74</v>
      </c>
    </row>
    <row r="9" spans="1:7" x14ac:dyDescent="0.25">
      <c r="A9" s="3" t="s">
        <v>186</v>
      </c>
      <c r="B9" s="3">
        <v>72.599999999999994</v>
      </c>
      <c r="C9" s="3">
        <v>85.79</v>
      </c>
      <c r="D9" s="3">
        <v>82.79</v>
      </c>
      <c r="E9" s="3">
        <v>158.46</v>
      </c>
      <c r="F9" s="3">
        <v>103.83</v>
      </c>
      <c r="G9" s="3">
        <v>97.25</v>
      </c>
    </row>
    <row r="10" spans="1:7" x14ac:dyDescent="0.25">
      <c r="A10" s="3" t="s">
        <v>185</v>
      </c>
      <c r="B10" s="3">
        <v>73.06</v>
      </c>
      <c r="C10" s="3">
        <v>86.29</v>
      </c>
      <c r="D10" s="3">
        <v>83.2</v>
      </c>
      <c r="E10" s="3">
        <v>159.38</v>
      </c>
      <c r="F10" s="3">
        <v>104.7</v>
      </c>
      <c r="G10" s="3">
        <v>97.86</v>
      </c>
    </row>
    <row r="11" spans="1:7" x14ac:dyDescent="0.25">
      <c r="A11" s="3" t="s">
        <v>184</v>
      </c>
      <c r="B11" s="3">
        <v>73.52</v>
      </c>
      <c r="C11" s="3">
        <v>88.12</v>
      </c>
      <c r="D11" s="3">
        <v>83.44</v>
      </c>
      <c r="E11" s="3">
        <v>160.34</v>
      </c>
      <c r="F11" s="3">
        <v>105.5</v>
      </c>
      <c r="G11" s="3">
        <v>98.68</v>
      </c>
    </row>
    <row r="12" spans="1:7" x14ac:dyDescent="0.25">
      <c r="A12" s="3" t="s">
        <v>183</v>
      </c>
      <c r="B12" s="3">
        <v>73.89</v>
      </c>
      <c r="C12" s="3">
        <v>89.65</v>
      </c>
      <c r="D12" s="3">
        <v>83.57</v>
      </c>
      <c r="E12" s="3">
        <v>160.99</v>
      </c>
      <c r="F12" s="3">
        <v>106.17</v>
      </c>
      <c r="G12" s="3">
        <v>99.74</v>
      </c>
    </row>
    <row r="13" spans="1:7" x14ac:dyDescent="0.25">
      <c r="A13" s="3" t="s">
        <v>182</v>
      </c>
      <c r="B13" s="3">
        <v>74.209999999999994</v>
      </c>
      <c r="C13" s="3">
        <v>90.51</v>
      </c>
      <c r="D13" s="3">
        <v>83.71</v>
      </c>
      <c r="E13" s="3">
        <v>161.80000000000001</v>
      </c>
      <c r="F13" s="3">
        <v>106.74</v>
      </c>
      <c r="G13" s="3">
        <v>100.92</v>
      </c>
    </row>
    <row r="14" spans="1:7" x14ac:dyDescent="0.25">
      <c r="A14" s="3" t="s">
        <v>181</v>
      </c>
      <c r="B14" s="3">
        <v>74.510000000000005</v>
      </c>
      <c r="C14" s="3">
        <v>90.61</v>
      </c>
      <c r="D14" s="3">
        <v>83.91</v>
      </c>
      <c r="E14" s="3">
        <v>162.57</v>
      </c>
      <c r="F14" s="3">
        <v>107.26</v>
      </c>
      <c r="G14" s="3">
        <v>102.02</v>
      </c>
    </row>
    <row r="15" spans="1:7" x14ac:dyDescent="0.25">
      <c r="A15" s="3" t="s">
        <v>180</v>
      </c>
      <c r="B15" s="3">
        <v>74.8</v>
      </c>
      <c r="C15" s="3">
        <v>90.33</v>
      </c>
      <c r="D15" s="3">
        <v>84.17</v>
      </c>
      <c r="E15" s="3">
        <v>163.29</v>
      </c>
      <c r="F15" s="3">
        <v>107.81</v>
      </c>
      <c r="G15" s="3">
        <v>102.92</v>
      </c>
    </row>
    <row r="16" spans="1:7" x14ac:dyDescent="0.25">
      <c r="A16" s="3" t="s">
        <v>179</v>
      </c>
      <c r="B16" s="3">
        <v>75.069999999999993</v>
      </c>
      <c r="C16" s="3">
        <v>91.42</v>
      </c>
      <c r="D16" s="3">
        <v>84.44</v>
      </c>
      <c r="E16" s="3">
        <v>164</v>
      </c>
      <c r="F16" s="3">
        <v>108.46</v>
      </c>
      <c r="G16" s="3">
        <v>103.47</v>
      </c>
    </row>
    <row r="17" spans="1:7" x14ac:dyDescent="0.25">
      <c r="A17" s="3" t="s">
        <v>178</v>
      </c>
      <c r="B17" s="3">
        <v>75.34</v>
      </c>
      <c r="C17" s="3">
        <v>92.74</v>
      </c>
      <c r="D17" s="3">
        <v>84.75</v>
      </c>
      <c r="E17" s="3">
        <v>164.83</v>
      </c>
      <c r="F17" s="3">
        <v>109.21</v>
      </c>
      <c r="G17" s="3">
        <v>103.65</v>
      </c>
    </row>
    <row r="18" spans="1:7" x14ac:dyDescent="0.25">
      <c r="A18" s="3" t="s">
        <v>177</v>
      </c>
      <c r="B18" s="3">
        <v>75.61</v>
      </c>
      <c r="C18" s="3">
        <v>92.33</v>
      </c>
      <c r="D18" s="3">
        <v>85.2</v>
      </c>
      <c r="E18" s="3">
        <v>165.71</v>
      </c>
      <c r="F18" s="3">
        <v>109.94</v>
      </c>
      <c r="G18" s="3">
        <v>103.67</v>
      </c>
    </row>
    <row r="19" spans="1:7" x14ac:dyDescent="0.25">
      <c r="A19" s="3" t="s">
        <v>176</v>
      </c>
      <c r="B19" s="3">
        <v>75.94</v>
      </c>
      <c r="C19" s="3">
        <v>90.72</v>
      </c>
      <c r="D19" s="3">
        <v>85.74</v>
      </c>
      <c r="E19" s="3">
        <v>166.54</v>
      </c>
      <c r="F19" s="3">
        <v>110.56</v>
      </c>
      <c r="G19" s="3">
        <v>103.73</v>
      </c>
    </row>
    <row r="20" spans="1:7" x14ac:dyDescent="0.25">
      <c r="A20" s="3" t="s">
        <v>175</v>
      </c>
      <c r="B20" s="3">
        <v>76.23</v>
      </c>
      <c r="C20" s="3">
        <v>90.22</v>
      </c>
      <c r="D20" s="3">
        <v>86.36</v>
      </c>
      <c r="E20" s="3">
        <v>167.22</v>
      </c>
      <c r="F20" s="3">
        <v>111.03</v>
      </c>
      <c r="G20" s="3">
        <v>103.99</v>
      </c>
    </row>
    <row r="21" spans="1:7" x14ac:dyDescent="0.25">
      <c r="A21" s="3" t="s">
        <v>174</v>
      </c>
      <c r="B21" s="3">
        <v>76.430000000000007</v>
      </c>
      <c r="C21" s="3">
        <v>91.08</v>
      </c>
      <c r="D21" s="3">
        <v>86.89</v>
      </c>
      <c r="E21" s="3">
        <v>167.94</v>
      </c>
      <c r="F21" s="3">
        <v>111.25</v>
      </c>
      <c r="G21" s="3">
        <v>104.36</v>
      </c>
    </row>
    <row r="22" spans="1:7" x14ac:dyDescent="0.25">
      <c r="A22" s="3" t="s">
        <v>173</v>
      </c>
      <c r="B22" s="3">
        <v>76.569999999999993</v>
      </c>
      <c r="C22" s="3">
        <v>91.46</v>
      </c>
      <c r="D22" s="3">
        <v>87.22</v>
      </c>
      <c r="E22" s="3">
        <v>170.38</v>
      </c>
      <c r="F22" s="3">
        <v>111.3</v>
      </c>
      <c r="G22" s="3">
        <v>104.52</v>
      </c>
    </row>
    <row r="23" spans="1:7" x14ac:dyDescent="0.25">
      <c r="A23" s="3" t="s">
        <v>172</v>
      </c>
      <c r="B23" s="3">
        <v>76.66</v>
      </c>
      <c r="C23" s="3">
        <v>90.48</v>
      </c>
      <c r="D23" s="3">
        <v>87.28</v>
      </c>
      <c r="E23" s="3">
        <v>170.79</v>
      </c>
      <c r="F23" s="3">
        <v>111.23</v>
      </c>
      <c r="G23" s="3">
        <v>104.36</v>
      </c>
    </row>
    <row r="24" spans="1:7" x14ac:dyDescent="0.25">
      <c r="A24" s="3" t="s">
        <v>171</v>
      </c>
      <c r="B24" s="3">
        <v>76.69</v>
      </c>
      <c r="C24" s="3">
        <v>89.26</v>
      </c>
      <c r="D24" s="3">
        <v>87.17</v>
      </c>
      <c r="E24" s="3">
        <v>171.23</v>
      </c>
      <c r="F24" s="3">
        <v>111.02</v>
      </c>
      <c r="G24" s="3">
        <v>103.88</v>
      </c>
    </row>
    <row r="25" spans="1:7" x14ac:dyDescent="0.25">
      <c r="A25" s="3" t="s">
        <v>170</v>
      </c>
      <c r="B25" s="3">
        <v>76.69</v>
      </c>
      <c r="C25" s="3">
        <v>89.42</v>
      </c>
      <c r="D25" s="3">
        <v>87.02</v>
      </c>
      <c r="E25" s="3">
        <v>169.9</v>
      </c>
      <c r="F25" s="3">
        <v>110.76</v>
      </c>
      <c r="G25" s="3">
        <v>103.16</v>
      </c>
    </row>
    <row r="26" spans="1:7" x14ac:dyDescent="0.25">
      <c r="A26" s="3" t="s">
        <v>169</v>
      </c>
      <c r="B26" s="3">
        <v>76.66</v>
      </c>
      <c r="C26" s="3">
        <v>90.97</v>
      </c>
      <c r="D26" s="3">
        <v>86.92</v>
      </c>
      <c r="E26" s="3">
        <v>169.76</v>
      </c>
      <c r="F26" s="3">
        <v>110.47</v>
      </c>
      <c r="G26" s="3">
        <v>102.41</v>
      </c>
    </row>
    <row r="27" spans="1:7" x14ac:dyDescent="0.25">
      <c r="A27" s="3" t="s">
        <v>168</v>
      </c>
      <c r="B27" s="3">
        <v>76.63</v>
      </c>
      <c r="C27" s="3">
        <v>92.41</v>
      </c>
      <c r="D27" s="3">
        <v>86.82</v>
      </c>
      <c r="E27" s="3">
        <v>169.2</v>
      </c>
      <c r="F27" s="3">
        <v>110.15</v>
      </c>
      <c r="G27" s="3">
        <v>101.76</v>
      </c>
    </row>
    <row r="28" spans="1:7" x14ac:dyDescent="0.25">
      <c r="A28" s="3" t="s">
        <v>167</v>
      </c>
      <c r="B28" s="3">
        <v>76.680000000000007</v>
      </c>
      <c r="C28" s="3">
        <v>92.72</v>
      </c>
      <c r="D28" s="3">
        <v>86.64</v>
      </c>
      <c r="E28" s="3">
        <v>168.46</v>
      </c>
      <c r="F28" s="3">
        <v>109.79</v>
      </c>
      <c r="G28" s="3">
        <v>101.32</v>
      </c>
    </row>
    <row r="29" spans="1:7" x14ac:dyDescent="0.25">
      <c r="A29" s="3" t="s">
        <v>166</v>
      </c>
      <c r="B29" s="3">
        <v>76.8</v>
      </c>
      <c r="C29" s="3">
        <v>90.68</v>
      </c>
      <c r="D29" s="3">
        <v>86.35</v>
      </c>
      <c r="E29" s="3">
        <v>167.83</v>
      </c>
      <c r="F29" s="3">
        <v>109.38</v>
      </c>
      <c r="G29" s="3">
        <v>101.17</v>
      </c>
    </row>
    <row r="30" spans="1:7" x14ac:dyDescent="0.25">
      <c r="A30" s="3" t="s">
        <v>165</v>
      </c>
      <c r="B30" s="3">
        <v>72.510000000000005</v>
      </c>
      <c r="C30" s="3">
        <v>88.59</v>
      </c>
      <c r="D30" s="3">
        <v>86.09</v>
      </c>
      <c r="E30" s="3">
        <v>167.17</v>
      </c>
      <c r="F30" s="3">
        <v>108.94</v>
      </c>
      <c r="G30" s="3">
        <v>101.16</v>
      </c>
    </row>
    <row r="31" spans="1:7" x14ac:dyDescent="0.25">
      <c r="A31" s="3" t="s">
        <v>164</v>
      </c>
      <c r="B31" s="3">
        <v>72.680000000000007</v>
      </c>
      <c r="C31" s="3">
        <v>88.72</v>
      </c>
      <c r="D31" s="3">
        <v>85.9</v>
      </c>
      <c r="E31" s="3">
        <v>165.18</v>
      </c>
      <c r="F31" s="3">
        <v>108.52</v>
      </c>
      <c r="G31" s="3">
        <v>101.16</v>
      </c>
    </row>
    <row r="32" spans="1:7" x14ac:dyDescent="0.25">
      <c r="A32" s="3" t="s">
        <v>163</v>
      </c>
      <c r="B32" s="3">
        <v>72.86</v>
      </c>
      <c r="C32" s="3">
        <v>88.23</v>
      </c>
      <c r="D32" s="3">
        <v>85.95</v>
      </c>
      <c r="E32" s="3">
        <v>162.32</v>
      </c>
      <c r="F32" s="3">
        <v>108.04</v>
      </c>
      <c r="G32" s="3">
        <v>101.25</v>
      </c>
    </row>
    <row r="33" spans="1:7" x14ac:dyDescent="0.25">
      <c r="A33" s="3" t="s">
        <v>162</v>
      </c>
      <c r="B33" s="3">
        <v>73.099999999999994</v>
      </c>
      <c r="C33" s="3">
        <v>87.57</v>
      </c>
      <c r="D33" s="3">
        <v>86.19</v>
      </c>
      <c r="E33" s="3">
        <v>162.72999999999999</v>
      </c>
      <c r="F33" s="3">
        <v>107.57</v>
      </c>
      <c r="G33" s="3">
        <v>101.52</v>
      </c>
    </row>
    <row r="34" spans="1:7" x14ac:dyDescent="0.25">
      <c r="A34" s="3" t="s">
        <v>161</v>
      </c>
      <c r="B34" s="3">
        <v>73.36</v>
      </c>
      <c r="C34" s="3">
        <v>88.12</v>
      </c>
      <c r="D34" s="3">
        <v>86.52</v>
      </c>
      <c r="E34" s="3">
        <v>163.02000000000001</v>
      </c>
      <c r="F34" s="3">
        <v>107.16</v>
      </c>
      <c r="G34" s="3">
        <v>102.05</v>
      </c>
    </row>
    <row r="35" spans="1:7" x14ac:dyDescent="0.25">
      <c r="A35" s="3" t="s">
        <v>160</v>
      </c>
      <c r="B35" s="3">
        <v>73.59</v>
      </c>
      <c r="C35" s="3">
        <v>88.72</v>
      </c>
      <c r="D35" s="3">
        <v>86.86</v>
      </c>
      <c r="E35" s="3">
        <v>163.11000000000001</v>
      </c>
      <c r="F35" s="3">
        <v>106.82</v>
      </c>
      <c r="G35" s="3">
        <v>102.8</v>
      </c>
    </row>
    <row r="36" spans="1:7" x14ac:dyDescent="0.25">
      <c r="A36" s="3" t="s">
        <v>159</v>
      </c>
      <c r="B36" s="3">
        <v>73.83</v>
      </c>
      <c r="C36" s="3">
        <v>89.13</v>
      </c>
      <c r="D36" s="3">
        <v>87.15</v>
      </c>
      <c r="E36" s="3">
        <v>162.66</v>
      </c>
      <c r="F36" s="3">
        <v>106.59</v>
      </c>
      <c r="G36" s="3">
        <v>103.61</v>
      </c>
    </row>
    <row r="37" spans="1:7" x14ac:dyDescent="0.25">
      <c r="A37" s="3" t="s">
        <v>158</v>
      </c>
      <c r="B37" s="3">
        <v>74.09</v>
      </c>
      <c r="C37" s="3">
        <v>88.64</v>
      </c>
      <c r="D37" s="3">
        <v>87.43</v>
      </c>
      <c r="E37" s="3">
        <v>162.54</v>
      </c>
      <c r="F37" s="3">
        <v>106.49</v>
      </c>
      <c r="G37" s="3">
        <v>104.42</v>
      </c>
    </row>
    <row r="38" spans="1:7" x14ac:dyDescent="0.25">
      <c r="A38" s="3" t="s">
        <v>157</v>
      </c>
      <c r="B38" s="3">
        <v>74.36</v>
      </c>
      <c r="C38" s="3">
        <v>87.85</v>
      </c>
      <c r="D38" s="3">
        <v>87.74</v>
      </c>
      <c r="E38" s="3">
        <v>162.72</v>
      </c>
      <c r="F38" s="3">
        <v>106.52</v>
      </c>
      <c r="G38" s="3">
        <v>105.16</v>
      </c>
    </row>
    <row r="39" spans="1:7" x14ac:dyDescent="0.25">
      <c r="A39" s="3" t="s">
        <v>156</v>
      </c>
      <c r="B39" s="3">
        <v>74.599999999999994</v>
      </c>
      <c r="C39" s="3">
        <v>87.45</v>
      </c>
      <c r="D39" s="3">
        <v>88.03</v>
      </c>
      <c r="E39" s="3">
        <v>163.83000000000001</v>
      </c>
      <c r="F39" s="3">
        <v>106.71</v>
      </c>
      <c r="G39" s="3">
        <v>105.83</v>
      </c>
    </row>
    <row r="40" spans="1:7" x14ac:dyDescent="0.25">
      <c r="A40" s="3" t="s">
        <v>155</v>
      </c>
      <c r="B40" s="3">
        <v>74.83</v>
      </c>
      <c r="C40" s="3">
        <v>87.32</v>
      </c>
      <c r="D40" s="3">
        <v>88.24</v>
      </c>
      <c r="E40" s="3">
        <v>164.99</v>
      </c>
      <c r="F40" s="3">
        <v>107.02</v>
      </c>
      <c r="G40" s="3">
        <v>106.59</v>
      </c>
    </row>
    <row r="41" spans="1:7" x14ac:dyDescent="0.25">
      <c r="A41" s="3" t="s">
        <v>154</v>
      </c>
      <c r="B41" s="3">
        <v>75.069999999999993</v>
      </c>
      <c r="C41" s="3">
        <v>88.59</v>
      </c>
      <c r="D41" s="3">
        <v>88.35</v>
      </c>
      <c r="E41" s="3">
        <v>164.81</v>
      </c>
      <c r="F41" s="3">
        <v>107.43</v>
      </c>
      <c r="G41" s="3">
        <v>107.56</v>
      </c>
    </row>
    <row r="42" spans="1:7" x14ac:dyDescent="0.25">
      <c r="A42" s="3" t="s">
        <v>153</v>
      </c>
      <c r="B42" s="3">
        <v>75.33</v>
      </c>
      <c r="C42" s="3">
        <v>90</v>
      </c>
      <c r="D42" s="3">
        <v>88.42</v>
      </c>
      <c r="E42" s="3">
        <v>166.62</v>
      </c>
      <c r="F42" s="3">
        <v>107.82</v>
      </c>
      <c r="G42" s="3">
        <v>108.7</v>
      </c>
    </row>
    <row r="43" spans="1:7" x14ac:dyDescent="0.25">
      <c r="A43" s="3" t="s">
        <v>152</v>
      </c>
      <c r="B43" s="3">
        <v>75.61</v>
      </c>
      <c r="C43" s="3">
        <v>90.3</v>
      </c>
      <c r="D43" s="3">
        <v>88.53</v>
      </c>
      <c r="E43" s="3">
        <v>168.44</v>
      </c>
      <c r="F43" s="3">
        <v>108.16</v>
      </c>
      <c r="G43" s="3">
        <v>109.9</v>
      </c>
    </row>
    <row r="44" spans="1:7" x14ac:dyDescent="0.25">
      <c r="A44" s="3" t="s">
        <v>151</v>
      </c>
      <c r="B44" s="3">
        <v>75.94</v>
      </c>
      <c r="C44" s="3">
        <v>90.75</v>
      </c>
      <c r="D44" s="3">
        <v>88.8</v>
      </c>
      <c r="E44" s="3">
        <v>170.14</v>
      </c>
      <c r="F44" s="3">
        <v>108.45</v>
      </c>
      <c r="G44" s="3">
        <v>110.93</v>
      </c>
    </row>
    <row r="45" spans="1:7" x14ac:dyDescent="0.25">
      <c r="A45" s="3" t="s">
        <v>150</v>
      </c>
      <c r="B45" s="3">
        <v>76.28</v>
      </c>
      <c r="C45" s="3">
        <v>90.64</v>
      </c>
      <c r="D45" s="3">
        <v>89.1</v>
      </c>
      <c r="E45" s="3">
        <v>169.12</v>
      </c>
      <c r="F45" s="3">
        <v>108.74</v>
      </c>
      <c r="G45" s="3">
        <v>111.64</v>
      </c>
    </row>
    <row r="46" spans="1:7" x14ac:dyDescent="0.25">
      <c r="A46" s="3" t="s">
        <v>149</v>
      </c>
      <c r="B46" s="3">
        <v>76.55</v>
      </c>
      <c r="C46" s="3">
        <v>90.17</v>
      </c>
      <c r="D46" s="3">
        <v>89.31</v>
      </c>
      <c r="E46" s="3">
        <v>170</v>
      </c>
      <c r="F46" s="3">
        <v>109.08</v>
      </c>
      <c r="G46" s="3">
        <v>112.08</v>
      </c>
    </row>
    <row r="47" spans="1:7" x14ac:dyDescent="0.25">
      <c r="A47" s="3" t="s">
        <v>148</v>
      </c>
      <c r="B47" s="3">
        <v>76.81</v>
      </c>
      <c r="C47" s="3">
        <v>89.96</v>
      </c>
      <c r="D47" s="3">
        <v>89.38</v>
      </c>
      <c r="E47" s="3">
        <v>170.5</v>
      </c>
      <c r="F47" s="3">
        <v>109.61</v>
      </c>
      <c r="G47" s="3">
        <v>112.38</v>
      </c>
    </row>
    <row r="48" spans="1:7" x14ac:dyDescent="0.25">
      <c r="A48" s="3" t="s">
        <v>147</v>
      </c>
      <c r="B48" s="3">
        <v>77.099999999999994</v>
      </c>
      <c r="C48" s="3">
        <v>89.48</v>
      </c>
      <c r="D48" s="3">
        <v>89.33</v>
      </c>
      <c r="E48" s="3">
        <v>170.43</v>
      </c>
      <c r="F48" s="3">
        <v>110.42</v>
      </c>
      <c r="G48" s="3">
        <v>112.67</v>
      </c>
    </row>
    <row r="49" spans="1:7" x14ac:dyDescent="0.25">
      <c r="A49" s="3" t="s">
        <v>146</v>
      </c>
      <c r="B49" s="3">
        <v>77.38</v>
      </c>
      <c r="C49" s="3">
        <v>89.67</v>
      </c>
      <c r="D49" s="3">
        <v>89.36</v>
      </c>
      <c r="E49" s="3">
        <v>170.8</v>
      </c>
      <c r="F49" s="3">
        <v>111.36</v>
      </c>
      <c r="G49" s="3">
        <v>113.11</v>
      </c>
    </row>
    <row r="50" spans="1:7" x14ac:dyDescent="0.25">
      <c r="A50" s="3" t="s">
        <v>145</v>
      </c>
      <c r="B50" s="3">
        <v>77.63</v>
      </c>
      <c r="C50" s="3">
        <v>90.14</v>
      </c>
      <c r="D50" s="3">
        <v>89.6</v>
      </c>
      <c r="E50" s="3">
        <v>171.36</v>
      </c>
      <c r="F50" s="3">
        <v>112.25</v>
      </c>
      <c r="G50" s="3">
        <v>113.72</v>
      </c>
    </row>
    <row r="51" spans="1:7" x14ac:dyDescent="0.25">
      <c r="A51" s="3" t="s">
        <v>144</v>
      </c>
      <c r="B51" s="3">
        <v>77.84</v>
      </c>
      <c r="C51" s="3">
        <v>90.28</v>
      </c>
      <c r="D51" s="3">
        <v>90.05</v>
      </c>
      <c r="E51" s="3">
        <v>172.54</v>
      </c>
      <c r="F51" s="3">
        <v>112.91</v>
      </c>
      <c r="G51" s="3">
        <v>114.43</v>
      </c>
    </row>
    <row r="52" spans="1:7" x14ac:dyDescent="0.25">
      <c r="A52" s="3" t="s">
        <v>143</v>
      </c>
      <c r="B52" s="3">
        <v>78.03</v>
      </c>
      <c r="C52" s="3">
        <v>90.42</v>
      </c>
      <c r="D52" s="3">
        <v>90.59</v>
      </c>
      <c r="E52" s="3">
        <v>174.18</v>
      </c>
      <c r="F52" s="3">
        <v>113.32</v>
      </c>
      <c r="G52" s="3">
        <v>115.13</v>
      </c>
    </row>
    <row r="53" spans="1:7" x14ac:dyDescent="0.25">
      <c r="A53" s="3" t="s">
        <v>142</v>
      </c>
      <c r="B53" s="3">
        <v>78.19</v>
      </c>
      <c r="C53" s="3">
        <v>90.74</v>
      </c>
      <c r="D53" s="3">
        <v>91.11</v>
      </c>
      <c r="E53" s="3">
        <v>176.03</v>
      </c>
      <c r="F53" s="3">
        <v>113.57</v>
      </c>
      <c r="G53" s="3">
        <v>115.64</v>
      </c>
    </row>
    <row r="54" spans="1:7" x14ac:dyDescent="0.25">
      <c r="A54" s="3" t="s">
        <v>141</v>
      </c>
      <c r="B54" s="3">
        <v>78.38</v>
      </c>
      <c r="C54" s="3">
        <v>92.03</v>
      </c>
      <c r="D54" s="3">
        <v>91.58</v>
      </c>
      <c r="E54" s="3">
        <v>177.77</v>
      </c>
      <c r="F54" s="3">
        <v>113.77</v>
      </c>
      <c r="G54" s="3">
        <v>115.96</v>
      </c>
    </row>
    <row r="55" spans="1:7" x14ac:dyDescent="0.25">
      <c r="A55" s="3" t="s">
        <v>140</v>
      </c>
      <c r="B55" s="3">
        <v>78.64</v>
      </c>
      <c r="C55" s="3">
        <v>93.32</v>
      </c>
      <c r="D55" s="3">
        <v>91.93</v>
      </c>
      <c r="E55" s="3">
        <v>179.6</v>
      </c>
      <c r="F55" s="3">
        <v>114.13</v>
      </c>
      <c r="G55" s="3">
        <v>116.18</v>
      </c>
    </row>
    <row r="56" spans="1:7" x14ac:dyDescent="0.25">
      <c r="A56" s="3" t="s">
        <v>139</v>
      </c>
      <c r="B56" s="3">
        <v>78.89</v>
      </c>
      <c r="C56" s="3">
        <v>93.4</v>
      </c>
      <c r="D56" s="3">
        <v>92.29</v>
      </c>
      <c r="E56" s="3">
        <v>180.4</v>
      </c>
      <c r="F56" s="3">
        <v>114.78</v>
      </c>
      <c r="G56" s="3">
        <v>116.27</v>
      </c>
    </row>
    <row r="57" spans="1:7" x14ac:dyDescent="0.25">
      <c r="A57" s="3" t="s">
        <v>138</v>
      </c>
      <c r="B57" s="3">
        <v>79.209999999999994</v>
      </c>
      <c r="C57" s="3">
        <v>93.72</v>
      </c>
      <c r="D57" s="3">
        <v>92.65</v>
      </c>
      <c r="E57" s="3">
        <v>180.85</v>
      </c>
      <c r="F57" s="3">
        <v>115.74</v>
      </c>
      <c r="G57" s="3">
        <v>116.27</v>
      </c>
    </row>
    <row r="58" spans="1:7" x14ac:dyDescent="0.25">
      <c r="A58" s="3" t="s">
        <v>137</v>
      </c>
      <c r="B58" s="3">
        <v>79.58</v>
      </c>
      <c r="C58" s="3">
        <v>94.65</v>
      </c>
      <c r="D58" s="3">
        <v>93.01</v>
      </c>
      <c r="E58" s="3">
        <v>181.24</v>
      </c>
      <c r="F58" s="3">
        <v>116.9</v>
      </c>
      <c r="G58" s="3">
        <v>116.24</v>
      </c>
    </row>
    <row r="59" spans="1:7" x14ac:dyDescent="0.25">
      <c r="A59" s="3" t="s">
        <v>136</v>
      </c>
      <c r="B59" s="3">
        <v>79.87</v>
      </c>
      <c r="C59" s="3">
        <v>94.54</v>
      </c>
      <c r="D59" s="3">
        <v>93.34</v>
      </c>
      <c r="E59" s="3">
        <v>181.74</v>
      </c>
      <c r="F59" s="3">
        <v>118.01</v>
      </c>
      <c r="G59" s="3">
        <v>116.21</v>
      </c>
    </row>
    <row r="60" spans="1:7" x14ac:dyDescent="0.25">
      <c r="A60" s="3" t="s">
        <v>135</v>
      </c>
      <c r="B60" s="3">
        <v>80.11</v>
      </c>
      <c r="C60" s="3">
        <v>94.21</v>
      </c>
      <c r="D60" s="3">
        <v>93.65</v>
      </c>
      <c r="E60" s="3">
        <v>182.54</v>
      </c>
      <c r="F60" s="3">
        <v>118.83</v>
      </c>
      <c r="G60" s="3">
        <v>116.3</v>
      </c>
    </row>
    <row r="61" spans="1:7" x14ac:dyDescent="0.25">
      <c r="A61" s="3" t="s">
        <v>134</v>
      </c>
      <c r="B61" s="3">
        <v>80.34</v>
      </c>
      <c r="C61" s="3">
        <v>94.47</v>
      </c>
      <c r="D61" s="3">
        <v>93.99</v>
      </c>
      <c r="E61" s="3">
        <v>183.61</v>
      </c>
      <c r="F61" s="3">
        <v>119.3</v>
      </c>
      <c r="G61" s="3">
        <v>116.57</v>
      </c>
    </row>
    <row r="62" spans="1:7" x14ac:dyDescent="0.25">
      <c r="A62" s="3" t="s">
        <v>133</v>
      </c>
      <c r="B62" s="3">
        <v>80.59</v>
      </c>
      <c r="C62" s="3">
        <v>94.12</v>
      </c>
      <c r="D62" s="3">
        <v>94.3</v>
      </c>
      <c r="E62" s="3">
        <v>184.6</v>
      </c>
      <c r="F62" s="3">
        <v>119.5</v>
      </c>
      <c r="G62" s="3">
        <v>116.95</v>
      </c>
    </row>
    <row r="63" spans="1:7" x14ac:dyDescent="0.25">
      <c r="A63" s="3" t="s">
        <v>132</v>
      </c>
      <c r="B63" s="3">
        <v>80.94</v>
      </c>
      <c r="C63" s="3">
        <v>93.18</v>
      </c>
      <c r="D63" s="3">
        <v>94.54</v>
      </c>
      <c r="E63" s="3">
        <v>185.3</v>
      </c>
      <c r="F63" s="3">
        <v>119.56</v>
      </c>
      <c r="G63" s="3">
        <v>117.39</v>
      </c>
    </row>
    <row r="64" spans="1:7" x14ac:dyDescent="0.25">
      <c r="A64" s="3" t="s">
        <v>131</v>
      </c>
      <c r="B64" s="3">
        <v>81.319999999999993</v>
      </c>
      <c r="C64" s="3">
        <v>92.79</v>
      </c>
      <c r="D64" s="3">
        <v>94.66</v>
      </c>
      <c r="E64" s="3">
        <v>185.62</v>
      </c>
      <c r="F64" s="3">
        <v>119.62</v>
      </c>
      <c r="G64" s="3">
        <v>117.82</v>
      </c>
    </row>
    <row r="65" spans="1:7" x14ac:dyDescent="0.25">
      <c r="A65" s="3" t="s">
        <v>130</v>
      </c>
      <c r="B65" s="3">
        <v>81.64</v>
      </c>
      <c r="C65" s="3">
        <v>93.83</v>
      </c>
      <c r="D65" s="3">
        <v>94.7</v>
      </c>
      <c r="E65" s="3">
        <v>185.73</v>
      </c>
      <c r="F65" s="3">
        <v>119.81</v>
      </c>
      <c r="G65" s="3">
        <v>118.19</v>
      </c>
    </row>
    <row r="66" spans="1:7" x14ac:dyDescent="0.25">
      <c r="A66" s="3" t="s">
        <v>129</v>
      </c>
      <c r="B66" s="3">
        <v>81.96</v>
      </c>
      <c r="C66" s="3">
        <v>95.21</v>
      </c>
      <c r="D66" s="3">
        <v>94.77</v>
      </c>
      <c r="E66" s="3">
        <v>185.91</v>
      </c>
      <c r="F66" s="3">
        <v>120.28</v>
      </c>
      <c r="G66" s="3">
        <v>118.54</v>
      </c>
    </row>
    <row r="67" spans="1:7" x14ac:dyDescent="0.25">
      <c r="A67" s="3" t="s">
        <v>128</v>
      </c>
      <c r="B67" s="3">
        <v>82.33</v>
      </c>
      <c r="C67" s="3">
        <v>95.47</v>
      </c>
      <c r="D67" s="3">
        <v>94.93</v>
      </c>
      <c r="E67" s="3">
        <v>186.56</v>
      </c>
      <c r="F67" s="3">
        <v>120.93</v>
      </c>
      <c r="G67" s="3">
        <v>118.82</v>
      </c>
    </row>
    <row r="68" spans="1:7" x14ac:dyDescent="0.25">
      <c r="A68" s="3" t="s">
        <v>127</v>
      </c>
      <c r="B68" s="3">
        <v>82.63</v>
      </c>
      <c r="C68" s="3">
        <v>95.66</v>
      </c>
      <c r="D68" s="3">
        <v>95.25</v>
      </c>
      <c r="E68" s="3">
        <v>187.62</v>
      </c>
      <c r="F68" s="3">
        <v>121.67</v>
      </c>
      <c r="G68" s="3">
        <v>119.15</v>
      </c>
    </row>
    <row r="69" spans="1:7" x14ac:dyDescent="0.25">
      <c r="A69" s="3" t="s">
        <v>126</v>
      </c>
      <c r="B69" s="3">
        <v>82.82</v>
      </c>
      <c r="C69" s="3">
        <v>96.3</v>
      </c>
      <c r="D69" s="3">
        <v>95.63</v>
      </c>
      <c r="E69" s="3">
        <v>189.03</v>
      </c>
      <c r="F69" s="3">
        <v>122.45</v>
      </c>
      <c r="G69" s="3">
        <v>119.61</v>
      </c>
    </row>
    <row r="70" spans="1:7" x14ac:dyDescent="0.25">
      <c r="A70" s="3" t="s">
        <v>125</v>
      </c>
      <c r="B70" s="3">
        <v>82.93</v>
      </c>
      <c r="C70" s="3">
        <v>96.84</v>
      </c>
      <c r="D70" s="3">
        <v>95.94</v>
      </c>
      <c r="E70" s="3">
        <v>190.5</v>
      </c>
      <c r="F70" s="3">
        <v>123.16</v>
      </c>
      <c r="G70" s="3">
        <v>120.09</v>
      </c>
    </row>
    <row r="71" spans="1:7" x14ac:dyDescent="0.25">
      <c r="A71" s="3" t="s">
        <v>124</v>
      </c>
      <c r="B71" s="3">
        <v>83.02</v>
      </c>
      <c r="C71" s="3">
        <v>97.84</v>
      </c>
      <c r="D71" s="3">
        <v>96.14</v>
      </c>
      <c r="E71" s="3">
        <v>191.84</v>
      </c>
      <c r="F71" s="3">
        <v>123.8</v>
      </c>
      <c r="G71" s="3">
        <v>120.35</v>
      </c>
    </row>
    <row r="72" spans="1:7" x14ac:dyDescent="0.25">
      <c r="A72" s="3" t="s">
        <v>123</v>
      </c>
      <c r="B72" s="3">
        <v>83.12</v>
      </c>
      <c r="C72" s="3">
        <v>98.05</v>
      </c>
      <c r="D72" s="3">
        <v>96.29</v>
      </c>
      <c r="E72" s="3">
        <v>192.98</v>
      </c>
      <c r="F72" s="3">
        <v>124.45</v>
      </c>
      <c r="G72" s="3">
        <v>120.32</v>
      </c>
    </row>
    <row r="73" spans="1:7" x14ac:dyDescent="0.25">
      <c r="A73" s="3" t="s">
        <v>122</v>
      </c>
      <c r="B73" s="3">
        <v>83.27</v>
      </c>
      <c r="C73" s="3">
        <v>97.24</v>
      </c>
      <c r="D73" s="3">
        <v>96.52</v>
      </c>
      <c r="E73" s="3">
        <v>193.91</v>
      </c>
      <c r="F73" s="3">
        <v>125.14</v>
      </c>
      <c r="G73" s="3">
        <v>120.04</v>
      </c>
    </row>
    <row r="74" spans="1:7" x14ac:dyDescent="0.25">
      <c r="A74" s="3" t="s">
        <v>121</v>
      </c>
      <c r="B74" s="3">
        <v>83.5</v>
      </c>
      <c r="C74" s="3">
        <v>96.94</v>
      </c>
      <c r="D74" s="3">
        <v>96.89</v>
      </c>
      <c r="E74" s="3">
        <v>194.66</v>
      </c>
      <c r="F74" s="3">
        <v>125.96</v>
      </c>
      <c r="G74" s="3">
        <v>119.74</v>
      </c>
    </row>
    <row r="75" spans="1:7" x14ac:dyDescent="0.25">
      <c r="A75" s="3" t="s">
        <v>120</v>
      </c>
      <c r="B75" s="3">
        <v>83.71</v>
      </c>
      <c r="C75" s="3">
        <v>96.44</v>
      </c>
      <c r="D75" s="3">
        <v>97.36</v>
      </c>
      <c r="E75" s="3">
        <v>195.08</v>
      </c>
      <c r="F75" s="3">
        <v>126.9</v>
      </c>
      <c r="G75" s="3">
        <v>119.67</v>
      </c>
    </row>
    <row r="76" spans="1:7" x14ac:dyDescent="0.25">
      <c r="A76" s="3" t="s">
        <v>119</v>
      </c>
      <c r="B76" s="3">
        <v>83.88</v>
      </c>
      <c r="C76" s="3">
        <v>96.17</v>
      </c>
      <c r="D76" s="3">
        <v>97.79</v>
      </c>
      <c r="E76" s="3">
        <v>195.12</v>
      </c>
      <c r="F76" s="3">
        <v>127.82</v>
      </c>
      <c r="G76" s="3">
        <v>119.86</v>
      </c>
    </row>
    <row r="77" spans="1:7" x14ac:dyDescent="0.25">
      <c r="A77" s="3" t="s">
        <v>118</v>
      </c>
      <c r="B77" s="3">
        <v>84.12</v>
      </c>
      <c r="C77" s="3">
        <v>96.73</v>
      </c>
      <c r="D77" s="3">
        <v>98.12</v>
      </c>
      <c r="E77" s="3">
        <v>194.88</v>
      </c>
      <c r="F77" s="3">
        <v>128.63999999999999</v>
      </c>
      <c r="G77" s="3">
        <v>120.31</v>
      </c>
    </row>
    <row r="78" spans="1:7" x14ac:dyDescent="0.25">
      <c r="A78" s="3" t="s">
        <v>117</v>
      </c>
      <c r="B78" s="3">
        <v>84.29</v>
      </c>
      <c r="C78" s="3">
        <v>97.39</v>
      </c>
      <c r="D78" s="3">
        <v>98.42</v>
      </c>
      <c r="E78" s="3">
        <v>194.6</v>
      </c>
      <c r="F78" s="3">
        <v>129.22999999999999</v>
      </c>
      <c r="G78" s="3">
        <v>120.94</v>
      </c>
    </row>
    <row r="79" spans="1:7" x14ac:dyDescent="0.25">
      <c r="A79" s="3" t="s">
        <v>116</v>
      </c>
      <c r="B79" s="3">
        <v>84.34</v>
      </c>
      <c r="C79" s="3">
        <v>97.73</v>
      </c>
      <c r="D79" s="3">
        <v>98.73</v>
      </c>
      <c r="E79" s="3">
        <v>194.44</v>
      </c>
      <c r="F79" s="3">
        <v>129.55000000000001</v>
      </c>
      <c r="G79" s="3">
        <v>121.59</v>
      </c>
    </row>
    <row r="80" spans="1:7" x14ac:dyDescent="0.25">
      <c r="A80" s="3" t="s">
        <v>115</v>
      </c>
      <c r="B80" s="3">
        <v>84.47</v>
      </c>
      <c r="C80" s="3">
        <v>97.79</v>
      </c>
      <c r="D80" s="3">
        <v>99.06</v>
      </c>
      <c r="E80" s="3">
        <v>194.46</v>
      </c>
      <c r="F80" s="3">
        <v>129.71</v>
      </c>
      <c r="G80" s="3">
        <v>122.15</v>
      </c>
    </row>
    <row r="81" spans="1:7" x14ac:dyDescent="0.25">
      <c r="A81" s="3" t="s">
        <v>114</v>
      </c>
      <c r="B81" s="3">
        <v>84.63</v>
      </c>
      <c r="C81" s="3">
        <v>97.87</v>
      </c>
      <c r="D81" s="3">
        <v>99.37</v>
      </c>
      <c r="E81" s="3">
        <v>194.74</v>
      </c>
      <c r="F81" s="3">
        <v>129.84</v>
      </c>
      <c r="G81" s="3">
        <v>122.63</v>
      </c>
    </row>
    <row r="82" spans="1:7" x14ac:dyDescent="0.25">
      <c r="A82" s="3" t="s">
        <v>113</v>
      </c>
      <c r="B82" s="3">
        <v>84.75</v>
      </c>
      <c r="C82" s="3">
        <v>98.03</v>
      </c>
      <c r="D82" s="3">
        <v>99.6</v>
      </c>
      <c r="E82" s="3">
        <v>195.29</v>
      </c>
      <c r="F82" s="3">
        <v>130.16</v>
      </c>
      <c r="G82" s="3">
        <v>123.17</v>
      </c>
    </row>
    <row r="83" spans="1:7" x14ac:dyDescent="0.25">
      <c r="A83" s="3" t="s">
        <v>112</v>
      </c>
      <c r="B83" s="3">
        <v>84.99</v>
      </c>
      <c r="C83" s="3">
        <v>98.33</v>
      </c>
      <c r="D83" s="3">
        <v>99.68</v>
      </c>
      <c r="E83" s="3">
        <v>196.04</v>
      </c>
      <c r="F83" s="3">
        <v>130.69999999999999</v>
      </c>
      <c r="G83" s="3">
        <v>123.93</v>
      </c>
    </row>
    <row r="84" spans="1:7" x14ac:dyDescent="0.25">
      <c r="A84" s="3" t="s">
        <v>111</v>
      </c>
      <c r="B84" s="3">
        <v>85.31</v>
      </c>
      <c r="C84" s="3">
        <v>98.4</v>
      </c>
      <c r="D84" s="3">
        <v>99.7</v>
      </c>
      <c r="E84" s="3">
        <v>196.83</v>
      </c>
      <c r="F84" s="3">
        <v>131.29</v>
      </c>
      <c r="G84" s="3">
        <v>124.91</v>
      </c>
    </row>
    <row r="85" spans="1:7" x14ac:dyDescent="0.25">
      <c r="A85" s="3" t="s">
        <v>110</v>
      </c>
      <c r="B85" s="3">
        <v>85.6</v>
      </c>
      <c r="C85" s="3">
        <v>98.49</v>
      </c>
      <c r="D85" s="3">
        <v>99.82</v>
      </c>
      <c r="E85" s="3">
        <v>197.51</v>
      </c>
      <c r="F85" s="3">
        <v>131.75</v>
      </c>
      <c r="G85" s="3">
        <v>125.88</v>
      </c>
    </row>
    <row r="86" spans="1:7" x14ac:dyDescent="0.25">
      <c r="A86" s="3" t="s">
        <v>109</v>
      </c>
      <c r="B86" s="3">
        <v>85.91</v>
      </c>
      <c r="C86" s="3">
        <v>98.96</v>
      </c>
      <c r="D86" s="3">
        <v>100.07</v>
      </c>
      <c r="E86" s="3">
        <v>198.03</v>
      </c>
      <c r="F86" s="3">
        <v>131.97</v>
      </c>
      <c r="G86" s="3">
        <v>126.73</v>
      </c>
    </row>
    <row r="87" spans="1:7" x14ac:dyDescent="0.25">
      <c r="A87" s="3" t="s">
        <v>108</v>
      </c>
      <c r="B87" s="3">
        <v>86.17</v>
      </c>
      <c r="C87" s="3">
        <v>99.17</v>
      </c>
      <c r="D87" s="3">
        <v>100.39</v>
      </c>
      <c r="E87" s="3">
        <v>198.47</v>
      </c>
      <c r="F87" s="3">
        <v>132.04</v>
      </c>
      <c r="G87" s="3">
        <v>127.36</v>
      </c>
    </row>
    <row r="88" spans="1:7" x14ac:dyDescent="0.25">
      <c r="A88" s="3" t="s">
        <v>107</v>
      </c>
      <c r="B88" s="3">
        <v>86.36</v>
      </c>
      <c r="C88" s="3">
        <v>99.05</v>
      </c>
      <c r="D88" s="3">
        <v>100.71</v>
      </c>
      <c r="E88" s="3">
        <v>198.83</v>
      </c>
      <c r="F88" s="3">
        <v>132.16</v>
      </c>
      <c r="G88" s="3">
        <v>127.85</v>
      </c>
    </row>
    <row r="89" spans="1:7" x14ac:dyDescent="0.25">
      <c r="A89" s="3" t="s">
        <v>106</v>
      </c>
      <c r="B89" s="3">
        <v>86.57</v>
      </c>
      <c r="C89" s="3">
        <v>99.29</v>
      </c>
      <c r="D89" s="3">
        <v>101.03</v>
      </c>
      <c r="E89" s="3">
        <v>199.15</v>
      </c>
      <c r="F89" s="3">
        <v>132.54</v>
      </c>
      <c r="G89" s="3">
        <v>128.28</v>
      </c>
    </row>
    <row r="90" spans="1:7" x14ac:dyDescent="0.25">
      <c r="A90" s="3" t="s">
        <v>105</v>
      </c>
      <c r="B90" s="3">
        <v>86.82</v>
      </c>
      <c r="C90" s="3">
        <v>100.09</v>
      </c>
      <c r="D90" s="3">
        <v>101.47</v>
      </c>
      <c r="E90" s="3">
        <v>199.5</v>
      </c>
      <c r="F90" s="3">
        <v>133.31</v>
      </c>
      <c r="G90" s="3">
        <v>128.71</v>
      </c>
    </row>
    <row r="91" spans="1:7" x14ac:dyDescent="0.25">
      <c r="A91" s="3" t="s">
        <v>104</v>
      </c>
      <c r="B91" s="3">
        <v>87.06</v>
      </c>
      <c r="C91" s="3">
        <v>100.88</v>
      </c>
      <c r="D91" s="3">
        <v>102.09</v>
      </c>
      <c r="E91" s="3">
        <v>199.86</v>
      </c>
      <c r="F91" s="3">
        <v>134.44</v>
      </c>
      <c r="G91" s="3">
        <v>129.28</v>
      </c>
    </row>
    <row r="92" spans="1:7" x14ac:dyDescent="0.25">
      <c r="A92" s="3" t="s">
        <v>103</v>
      </c>
      <c r="B92" s="3">
        <v>87.26</v>
      </c>
      <c r="C92" s="3">
        <v>100.95</v>
      </c>
      <c r="D92" s="3">
        <v>102.84</v>
      </c>
      <c r="E92" s="3">
        <v>200.23</v>
      </c>
      <c r="F92" s="3">
        <v>135.71</v>
      </c>
      <c r="G92" s="3">
        <v>130.05000000000001</v>
      </c>
    </row>
    <row r="93" spans="1:7" x14ac:dyDescent="0.25">
      <c r="A93" s="3" t="s">
        <v>102</v>
      </c>
      <c r="B93" s="3">
        <v>87.38</v>
      </c>
      <c r="C93" s="3">
        <v>100.75</v>
      </c>
      <c r="D93" s="3">
        <v>103.57</v>
      </c>
      <c r="E93" s="3">
        <v>200.57</v>
      </c>
      <c r="F93" s="3">
        <v>136.75</v>
      </c>
      <c r="G93" s="3">
        <v>130.87</v>
      </c>
    </row>
    <row r="94" spans="1:7" x14ac:dyDescent="0.25">
      <c r="A94" s="3" t="s">
        <v>101</v>
      </c>
      <c r="B94" s="3">
        <v>87.5</v>
      </c>
      <c r="C94" s="3">
        <v>100.83</v>
      </c>
      <c r="D94" s="3">
        <v>104.14</v>
      </c>
      <c r="E94" s="3">
        <v>200.9</v>
      </c>
      <c r="F94" s="3">
        <v>137.38999999999999</v>
      </c>
      <c r="G94" s="3">
        <v>131.61000000000001</v>
      </c>
    </row>
    <row r="95" spans="1:7" x14ac:dyDescent="0.25">
      <c r="A95" s="3" t="s">
        <v>100</v>
      </c>
      <c r="B95" s="3">
        <v>87.64</v>
      </c>
      <c r="C95" s="3">
        <v>100.75</v>
      </c>
      <c r="D95" s="3">
        <v>104.46</v>
      </c>
      <c r="E95" s="3">
        <v>201.17</v>
      </c>
      <c r="F95" s="3">
        <v>137.63</v>
      </c>
      <c r="G95" s="3">
        <v>132.36000000000001</v>
      </c>
    </row>
    <row r="96" spans="1:7" x14ac:dyDescent="0.25">
      <c r="A96" s="3" t="s">
        <v>99</v>
      </c>
      <c r="B96" s="3">
        <v>87.86</v>
      </c>
      <c r="C96" s="3">
        <v>100.59</v>
      </c>
      <c r="D96" s="3">
        <v>104.52</v>
      </c>
      <c r="E96" s="3">
        <v>201.3</v>
      </c>
      <c r="F96" s="3">
        <v>137.63</v>
      </c>
      <c r="G96" s="3">
        <v>133.13</v>
      </c>
    </row>
    <row r="97" spans="1:7" x14ac:dyDescent="0.25">
      <c r="A97" s="3" t="s">
        <v>98</v>
      </c>
      <c r="B97" s="3">
        <v>88.23</v>
      </c>
      <c r="C97" s="3">
        <v>100.1</v>
      </c>
      <c r="D97" s="3">
        <v>104.44</v>
      </c>
      <c r="E97" s="3">
        <v>201.37</v>
      </c>
      <c r="F97" s="3">
        <v>137.63</v>
      </c>
      <c r="G97" s="3">
        <v>133.97</v>
      </c>
    </row>
    <row r="98" spans="1:7" x14ac:dyDescent="0.25">
      <c r="A98" s="3" t="s">
        <v>97</v>
      </c>
      <c r="B98" s="3">
        <v>88.64</v>
      </c>
      <c r="C98" s="3">
        <v>99.47</v>
      </c>
      <c r="D98" s="3">
        <v>104.47</v>
      </c>
      <c r="E98" s="3">
        <v>201.49</v>
      </c>
      <c r="F98" s="3">
        <v>137.77000000000001</v>
      </c>
      <c r="G98" s="3">
        <v>135</v>
      </c>
    </row>
    <row r="99" spans="1:7" x14ac:dyDescent="0.25">
      <c r="A99" s="3" t="s">
        <v>96</v>
      </c>
      <c r="B99" s="3">
        <v>89.05</v>
      </c>
      <c r="C99" s="3">
        <v>99.27</v>
      </c>
      <c r="D99" s="3">
        <v>104.76</v>
      </c>
      <c r="E99" s="3">
        <v>201.76</v>
      </c>
      <c r="F99" s="3">
        <v>138.13</v>
      </c>
      <c r="G99" s="3">
        <v>136.15</v>
      </c>
    </row>
    <row r="100" spans="1:7" x14ac:dyDescent="0.25">
      <c r="A100" s="3" t="s">
        <v>95</v>
      </c>
      <c r="B100" s="3">
        <v>89.49</v>
      </c>
      <c r="C100" s="3">
        <v>99.19</v>
      </c>
      <c r="D100" s="3">
        <v>105.3</v>
      </c>
      <c r="E100" s="3">
        <v>202.22</v>
      </c>
      <c r="F100" s="3">
        <v>138.69</v>
      </c>
      <c r="G100" s="3">
        <v>137.26</v>
      </c>
    </row>
    <row r="101" spans="1:7" x14ac:dyDescent="0.25">
      <c r="A101" s="3" t="s">
        <v>94</v>
      </c>
      <c r="B101" s="3">
        <v>89.94</v>
      </c>
      <c r="C101" s="3">
        <v>99.02</v>
      </c>
      <c r="D101" s="3">
        <v>105.92</v>
      </c>
      <c r="E101" s="3">
        <v>202.92</v>
      </c>
      <c r="F101" s="3">
        <v>139.32</v>
      </c>
      <c r="G101" s="3">
        <v>138.16</v>
      </c>
    </row>
    <row r="102" spans="1:7" x14ac:dyDescent="0.25">
      <c r="A102" s="3" t="s">
        <v>93</v>
      </c>
      <c r="B102" s="3">
        <v>90.33</v>
      </c>
      <c r="C102" s="3">
        <v>99.55</v>
      </c>
      <c r="D102" s="3">
        <v>106.52</v>
      </c>
      <c r="E102" s="3">
        <v>203.83</v>
      </c>
      <c r="F102" s="3">
        <v>139.88</v>
      </c>
      <c r="G102" s="3">
        <v>138.84</v>
      </c>
    </row>
    <row r="103" spans="1:7" x14ac:dyDescent="0.25">
      <c r="A103" s="3" t="s">
        <v>92</v>
      </c>
      <c r="B103" s="3">
        <v>90.74</v>
      </c>
      <c r="C103" s="3">
        <v>100.84</v>
      </c>
      <c r="D103" s="3">
        <v>106.94</v>
      </c>
      <c r="E103" s="3">
        <v>204.91</v>
      </c>
      <c r="F103" s="3">
        <v>140.32</v>
      </c>
      <c r="G103" s="3">
        <v>139.30000000000001</v>
      </c>
    </row>
    <row r="104" spans="1:7" x14ac:dyDescent="0.25">
      <c r="A104" s="3" t="s">
        <v>91</v>
      </c>
      <c r="B104" s="3">
        <v>91.22</v>
      </c>
      <c r="C104" s="3">
        <v>101.55</v>
      </c>
      <c r="D104" s="3">
        <v>107.17</v>
      </c>
      <c r="E104" s="3">
        <v>206.03</v>
      </c>
      <c r="F104" s="3">
        <v>140.66</v>
      </c>
      <c r="G104" s="3">
        <v>139.76</v>
      </c>
    </row>
    <row r="105" spans="1:7" x14ac:dyDescent="0.25">
      <c r="A105" s="3" t="s">
        <v>90</v>
      </c>
      <c r="B105" s="3">
        <v>91.75</v>
      </c>
      <c r="C105" s="3">
        <v>101.93</v>
      </c>
      <c r="D105" s="3">
        <v>107.31</v>
      </c>
      <c r="E105" s="3">
        <v>207.02</v>
      </c>
      <c r="F105" s="3">
        <v>140.97999999999999</v>
      </c>
      <c r="G105" s="3">
        <v>140.38999999999999</v>
      </c>
    </row>
    <row r="106" spans="1:7" x14ac:dyDescent="0.25">
      <c r="A106" s="3" t="s">
        <v>89</v>
      </c>
      <c r="B106" s="3">
        <v>92.34</v>
      </c>
      <c r="C106" s="3">
        <v>102.48</v>
      </c>
      <c r="D106" s="3">
        <v>107.54</v>
      </c>
      <c r="E106" s="3">
        <v>207.85</v>
      </c>
      <c r="F106" s="3">
        <v>141.4</v>
      </c>
      <c r="G106" s="3">
        <v>141.26</v>
      </c>
    </row>
    <row r="107" spans="1:7" x14ac:dyDescent="0.25">
      <c r="A107" s="3" t="s">
        <v>88</v>
      </c>
      <c r="B107" s="3">
        <v>92.93</v>
      </c>
      <c r="C107" s="3">
        <v>102.42</v>
      </c>
      <c r="D107" s="3">
        <v>107.97</v>
      </c>
      <c r="E107" s="3">
        <v>208.56</v>
      </c>
      <c r="F107" s="3">
        <v>142.07</v>
      </c>
      <c r="G107" s="3">
        <v>142.30000000000001</v>
      </c>
    </row>
    <row r="108" spans="1:7" x14ac:dyDescent="0.25">
      <c r="A108" s="3" t="s">
        <v>87</v>
      </c>
      <c r="B108" s="3">
        <v>93.45</v>
      </c>
      <c r="C108" s="3">
        <v>102.18</v>
      </c>
      <c r="D108" s="3">
        <v>108.62</v>
      </c>
      <c r="E108" s="3">
        <v>209.2</v>
      </c>
      <c r="F108" s="3">
        <v>143.06</v>
      </c>
      <c r="G108" s="3">
        <v>143.47999999999999</v>
      </c>
    </row>
    <row r="109" spans="1:7" x14ac:dyDescent="0.25">
      <c r="A109" s="3" t="s">
        <v>86</v>
      </c>
      <c r="B109" s="3">
        <v>93.92</v>
      </c>
      <c r="C109" s="3">
        <v>102.27</v>
      </c>
      <c r="D109" s="3">
        <v>109.29</v>
      </c>
      <c r="E109" s="3">
        <v>209.74</v>
      </c>
      <c r="F109" s="3">
        <v>144.27000000000001</v>
      </c>
      <c r="G109" s="3">
        <v>144.69999999999999</v>
      </c>
    </row>
    <row r="110" spans="1:7" x14ac:dyDescent="0.25">
      <c r="A110" s="3" t="s">
        <v>85</v>
      </c>
      <c r="B110" s="3">
        <v>94.24</v>
      </c>
      <c r="C110" s="3">
        <v>101.97</v>
      </c>
      <c r="D110" s="3">
        <v>109.82</v>
      </c>
      <c r="E110" s="3">
        <v>210.2</v>
      </c>
      <c r="F110" s="3">
        <v>145.46</v>
      </c>
      <c r="G110" s="3">
        <v>145.62</v>
      </c>
    </row>
    <row r="111" spans="1:7" x14ac:dyDescent="0.25">
      <c r="A111" s="3" t="s">
        <v>84</v>
      </c>
      <c r="B111" s="3">
        <v>94.35</v>
      </c>
      <c r="C111" s="3">
        <v>102.12</v>
      </c>
      <c r="D111" s="3">
        <v>110.09</v>
      </c>
      <c r="E111" s="3">
        <v>210.65</v>
      </c>
      <c r="F111" s="3">
        <v>146.41999999999999</v>
      </c>
      <c r="G111" s="3">
        <v>146.15</v>
      </c>
    </row>
    <row r="112" spans="1:7" x14ac:dyDescent="0.25">
      <c r="A112" s="3" t="s">
        <v>83</v>
      </c>
      <c r="B112" s="3">
        <v>94.45</v>
      </c>
      <c r="C112" s="3">
        <v>102.94</v>
      </c>
      <c r="D112" s="3">
        <v>110.1</v>
      </c>
      <c r="E112" s="3">
        <v>211.14</v>
      </c>
      <c r="F112" s="3">
        <v>146.97</v>
      </c>
      <c r="G112" s="3">
        <v>146.44999999999999</v>
      </c>
    </row>
    <row r="113" spans="1:7" x14ac:dyDescent="0.25">
      <c r="A113" s="3" t="s">
        <v>82</v>
      </c>
      <c r="B113" s="3">
        <v>94.59</v>
      </c>
      <c r="C113" s="3">
        <v>102.61</v>
      </c>
      <c r="D113" s="3">
        <v>109.91</v>
      </c>
      <c r="E113" s="3">
        <v>211.67</v>
      </c>
      <c r="F113" s="3">
        <v>147.13</v>
      </c>
      <c r="G113" s="3">
        <v>146.68</v>
      </c>
    </row>
    <row r="114" spans="1:7" x14ac:dyDescent="0.25">
      <c r="A114" s="3" t="s">
        <v>81</v>
      </c>
      <c r="B114" s="3">
        <v>94.89</v>
      </c>
      <c r="C114" s="3">
        <v>101.93</v>
      </c>
      <c r="D114" s="3">
        <v>109.64</v>
      </c>
      <c r="E114" s="3">
        <v>212.17</v>
      </c>
      <c r="F114" s="3">
        <v>147.11000000000001</v>
      </c>
      <c r="G114" s="3">
        <v>146.94999999999999</v>
      </c>
    </row>
    <row r="115" spans="1:7" x14ac:dyDescent="0.25">
      <c r="A115" s="3" t="s">
        <v>80</v>
      </c>
      <c r="B115" s="3">
        <v>95.35</v>
      </c>
      <c r="C115" s="3">
        <v>101.83</v>
      </c>
      <c r="D115" s="3">
        <v>109.49</v>
      </c>
      <c r="E115" s="3">
        <v>212.84</v>
      </c>
      <c r="F115" s="3">
        <v>147.15</v>
      </c>
      <c r="G115" s="3">
        <v>147.49</v>
      </c>
    </row>
    <row r="116" spans="1:7" x14ac:dyDescent="0.25">
      <c r="A116" s="3" t="s">
        <v>79</v>
      </c>
      <c r="B116" s="3">
        <v>95.7</v>
      </c>
      <c r="C116" s="3">
        <v>102.05</v>
      </c>
      <c r="D116" s="3">
        <v>109.62</v>
      </c>
      <c r="E116" s="3">
        <v>213.34</v>
      </c>
      <c r="F116" s="3">
        <v>147.52000000000001</v>
      </c>
      <c r="G116" s="3">
        <v>148.41999999999999</v>
      </c>
    </row>
    <row r="117" spans="1:7" x14ac:dyDescent="0.25">
      <c r="A117" s="3" t="s">
        <v>78</v>
      </c>
      <c r="B117" s="3">
        <v>95.93</v>
      </c>
      <c r="C117" s="3">
        <v>103.36</v>
      </c>
      <c r="D117" s="3">
        <v>110.07</v>
      </c>
      <c r="E117" s="3">
        <v>213.78</v>
      </c>
      <c r="F117" s="3">
        <v>148.32</v>
      </c>
      <c r="G117" s="3">
        <v>149.62</v>
      </c>
    </row>
    <row r="118" spans="1:7" x14ac:dyDescent="0.25">
      <c r="A118" s="3" t="s">
        <v>77</v>
      </c>
      <c r="B118" s="3">
        <v>96.19</v>
      </c>
      <c r="C118" s="3">
        <v>104.74</v>
      </c>
      <c r="D118" s="3">
        <v>110.65</v>
      </c>
      <c r="E118" s="3">
        <v>214.16</v>
      </c>
      <c r="F118" s="3">
        <v>149.34</v>
      </c>
      <c r="G118" s="3">
        <v>151.02000000000001</v>
      </c>
    </row>
    <row r="119" spans="1:7" x14ac:dyDescent="0.25">
      <c r="A119" s="3" t="s">
        <v>76</v>
      </c>
      <c r="B119" s="3">
        <v>96.49</v>
      </c>
      <c r="C119" s="3">
        <v>105.44</v>
      </c>
      <c r="D119" s="3">
        <v>111.14</v>
      </c>
      <c r="E119" s="3">
        <v>214.54</v>
      </c>
      <c r="F119" s="3">
        <v>150.37</v>
      </c>
      <c r="G119" s="3">
        <v>152.38999999999999</v>
      </c>
    </row>
    <row r="120" spans="1:7" x14ac:dyDescent="0.25">
      <c r="A120" s="3" t="s">
        <v>75</v>
      </c>
      <c r="B120" s="3">
        <v>96.82</v>
      </c>
      <c r="C120" s="3">
        <v>106.12</v>
      </c>
      <c r="D120" s="3">
        <v>111.51</v>
      </c>
      <c r="E120" s="3">
        <v>215.1</v>
      </c>
      <c r="F120" s="3">
        <v>151.25</v>
      </c>
      <c r="G120" s="3">
        <v>153.47999999999999</v>
      </c>
    </row>
    <row r="121" spans="1:7" x14ac:dyDescent="0.25">
      <c r="A121" s="3" t="s">
        <v>74</v>
      </c>
      <c r="B121" s="3">
        <v>97.19</v>
      </c>
      <c r="C121" s="3">
        <v>106.19</v>
      </c>
      <c r="D121" s="3">
        <v>111.83</v>
      </c>
      <c r="E121" s="3">
        <v>215.89</v>
      </c>
      <c r="F121" s="3">
        <v>151.85</v>
      </c>
      <c r="G121" s="3">
        <v>154.19</v>
      </c>
    </row>
    <row r="122" spans="1:7" x14ac:dyDescent="0.25">
      <c r="A122" s="3" t="s">
        <v>73</v>
      </c>
      <c r="B122" s="3">
        <v>97.55</v>
      </c>
      <c r="C122" s="3">
        <v>105.8</v>
      </c>
      <c r="D122" s="3">
        <v>112.18</v>
      </c>
      <c r="E122" s="3">
        <v>216.92</v>
      </c>
      <c r="F122" s="3">
        <v>152.25</v>
      </c>
      <c r="G122" s="3">
        <v>154.51</v>
      </c>
    </row>
    <row r="123" spans="1:7" x14ac:dyDescent="0.25">
      <c r="A123" s="3" t="s">
        <v>72</v>
      </c>
      <c r="B123" s="3">
        <v>97.93</v>
      </c>
      <c r="C123" s="3">
        <v>105.67</v>
      </c>
      <c r="D123" s="3">
        <v>112.61</v>
      </c>
      <c r="E123" s="3">
        <v>218.17</v>
      </c>
      <c r="F123" s="3">
        <v>152.62</v>
      </c>
      <c r="G123" s="3">
        <v>154.47999999999999</v>
      </c>
    </row>
    <row r="124" spans="1:7" x14ac:dyDescent="0.25">
      <c r="A124" s="3" t="s">
        <v>71</v>
      </c>
      <c r="B124" s="3">
        <v>98.24</v>
      </c>
      <c r="C124" s="3">
        <v>105.28</v>
      </c>
      <c r="D124" s="3">
        <v>113.13</v>
      </c>
      <c r="E124" s="3">
        <v>219.56</v>
      </c>
      <c r="F124" s="3">
        <v>153.09</v>
      </c>
      <c r="G124" s="3">
        <v>154.30000000000001</v>
      </c>
    </row>
    <row r="125" spans="1:7" x14ac:dyDescent="0.25">
      <c r="A125" s="3" t="s">
        <v>70</v>
      </c>
      <c r="B125" s="3">
        <v>98.43</v>
      </c>
      <c r="C125" s="3">
        <v>104.91</v>
      </c>
      <c r="D125" s="3">
        <v>113.65</v>
      </c>
      <c r="E125" s="3">
        <v>220.96</v>
      </c>
      <c r="F125" s="3">
        <v>153.69</v>
      </c>
      <c r="G125" s="3">
        <v>154.32</v>
      </c>
    </row>
    <row r="126" spans="1:7" x14ac:dyDescent="0.25">
      <c r="A126" s="3" t="s">
        <v>69</v>
      </c>
      <c r="B126" s="3">
        <v>98.6</v>
      </c>
      <c r="C126" s="3">
        <v>105.09</v>
      </c>
      <c r="D126" s="3">
        <v>114.02</v>
      </c>
      <c r="E126" s="3">
        <v>222.2</v>
      </c>
      <c r="F126" s="3">
        <v>154.35</v>
      </c>
      <c r="G126" s="3">
        <v>154.76</v>
      </c>
    </row>
    <row r="127" spans="1:7" x14ac:dyDescent="0.25">
      <c r="A127" s="3" t="s">
        <v>68</v>
      </c>
      <c r="B127" s="3">
        <v>98.76</v>
      </c>
      <c r="C127" s="3">
        <v>105</v>
      </c>
      <c r="D127" s="3">
        <v>114.28</v>
      </c>
      <c r="E127" s="3">
        <v>223.26</v>
      </c>
      <c r="F127" s="3">
        <v>154.97999999999999</v>
      </c>
      <c r="G127" s="3">
        <v>155.68</v>
      </c>
    </row>
    <row r="128" spans="1:7" x14ac:dyDescent="0.25">
      <c r="A128" s="3" t="s">
        <v>67</v>
      </c>
      <c r="B128" s="3">
        <v>98.87</v>
      </c>
      <c r="C128" s="3">
        <v>105.2</v>
      </c>
      <c r="D128" s="3">
        <v>114.43</v>
      </c>
      <c r="E128" s="3">
        <v>224.21</v>
      </c>
      <c r="F128" s="3">
        <v>155.61000000000001</v>
      </c>
      <c r="G128" s="3">
        <v>156.83000000000001</v>
      </c>
    </row>
    <row r="129" spans="1:7" x14ac:dyDescent="0.25">
      <c r="A129" s="3" t="s">
        <v>66</v>
      </c>
      <c r="B129" s="3">
        <v>99.07</v>
      </c>
      <c r="C129" s="3">
        <v>106.13</v>
      </c>
      <c r="D129" s="3">
        <v>114.54</v>
      </c>
      <c r="E129" s="3">
        <v>225.16</v>
      </c>
      <c r="F129" s="3">
        <v>156.21</v>
      </c>
      <c r="G129" s="3">
        <v>158.05000000000001</v>
      </c>
    </row>
    <row r="130" spans="1:7" x14ac:dyDescent="0.25">
      <c r="A130" s="3" t="s">
        <v>65</v>
      </c>
      <c r="B130" s="3">
        <v>99.37</v>
      </c>
      <c r="C130" s="3">
        <v>107.19</v>
      </c>
      <c r="D130" s="3">
        <v>114.69</v>
      </c>
      <c r="E130" s="3">
        <v>226.15</v>
      </c>
      <c r="F130" s="3">
        <v>156.77000000000001</v>
      </c>
      <c r="G130" s="3">
        <v>159.12</v>
      </c>
    </row>
    <row r="131" spans="1:7" x14ac:dyDescent="0.25">
      <c r="A131" s="3" t="s">
        <v>64</v>
      </c>
      <c r="B131" s="3">
        <v>99.6</v>
      </c>
      <c r="C131" s="3">
        <v>108.38</v>
      </c>
      <c r="D131" s="3">
        <v>114.92</v>
      </c>
      <c r="E131" s="3">
        <v>227.12</v>
      </c>
      <c r="F131" s="3">
        <v>157.21</v>
      </c>
      <c r="G131" s="3">
        <v>159.91</v>
      </c>
    </row>
    <row r="132" spans="1:7" x14ac:dyDescent="0.25">
      <c r="A132" s="3" t="s">
        <v>63</v>
      </c>
      <c r="B132" s="3">
        <v>99.77</v>
      </c>
      <c r="C132" s="3">
        <v>108.92</v>
      </c>
      <c r="D132" s="3">
        <v>115.15</v>
      </c>
      <c r="E132" s="3">
        <v>227.98</v>
      </c>
      <c r="F132" s="3">
        <v>157.51</v>
      </c>
      <c r="G132" s="3">
        <v>160.44999999999999</v>
      </c>
    </row>
    <row r="133" spans="1:7" x14ac:dyDescent="0.25">
      <c r="A133" s="3" t="s">
        <v>62</v>
      </c>
      <c r="B133" s="3">
        <v>99.93</v>
      </c>
      <c r="C133" s="3">
        <v>108.15</v>
      </c>
      <c r="D133" s="3">
        <v>115.32</v>
      </c>
      <c r="E133" s="3">
        <v>228.65</v>
      </c>
      <c r="F133" s="3">
        <v>157.81</v>
      </c>
      <c r="G133" s="3">
        <v>160.87</v>
      </c>
    </row>
    <row r="134" spans="1:7" x14ac:dyDescent="0.25">
      <c r="A134" s="3" t="s">
        <v>61</v>
      </c>
      <c r="B134" s="3">
        <v>100.17</v>
      </c>
      <c r="C134" s="3">
        <v>107.35</v>
      </c>
      <c r="D134" s="3">
        <v>115.39</v>
      </c>
      <c r="E134" s="3">
        <v>229.19</v>
      </c>
      <c r="F134" s="3">
        <v>158.19</v>
      </c>
      <c r="G134" s="3">
        <v>161.32</v>
      </c>
    </row>
    <row r="135" spans="1:7" x14ac:dyDescent="0.25">
      <c r="A135" s="3" t="s">
        <v>60</v>
      </c>
      <c r="B135" s="3">
        <v>100.56</v>
      </c>
      <c r="C135" s="3">
        <v>107.08</v>
      </c>
      <c r="D135" s="3">
        <v>115.39</v>
      </c>
      <c r="E135" s="3">
        <v>229.64</v>
      </c>
      <c r="F135" s="3">
        <v>158.59</v>
      </c>
      <c r="G135" s="3">
        <v>161.88</v>
      </c>
    </row>
    <row r="136" spans="1:7" x14ac:dyDescent="0.25">
      <c r="A136" s="3" t="s">
        <v>59</v>
      </c>
      <c r="B136" s="3">
        <v>101</v>
      </c>
      <c r="C136" s="3">
        <v>107.01</v>
      </c>
      <c r="D136" s="3">
        <v>115.38</v>
      </c>
      <c r="E136" s="3">
        <v>230.07</v>
      </c>
      <c r="F136" s="3">
        <v>159.11000000000001</v>
      </c>
      <c r="G136" s="3">
        <v>162.56</v>
      </c>
    </row>
    <row r="137" spans="1:7" x14ac:dyDescent="0.25">
      <c r="A137" s="3" t="s">
        <v>58</v>
      </c>
      <c r="B137" s="3">
        <v>101.43</v>
      </c>
      <c r="C137" s="3">
        <v>107.55</v>
      </c>
      <c r="D137" s="3">
        <v>115.51</v>
      </c>
      <c r="E137" s="3">
        <v>230.44</v>
      </c>
      <c r="F137" s="3">
        <v>159.72999999999999</v>
      </c>
      <c r="G137" s="3">
        <v>163.44</v>
      </c>
    </row>
    <row r="138" spans="1:7" x14ac:dyDescent="0.25">
      <c r="A138" s="3" t="s">
        <v>57</v>
      </c>
      <c r="B138" s="3">
        <v>101.75</v>
      </c>
      <c r="C138" s="3">
        <v>108.07</v>
      </c>
      <c r="D138" s="3">
        <v>115.93</v>
      </c>
      <c r="E138" s="3">
        <v>230.88</v>
      </c>
      <c r="F138" s="3">
        <v>160.34</v>
      </c>
      <c r="G138" s="3">
        <v>164.6</v>
      </c>
    </row>
    <row r="139" spans="1:7" x14ac:dyDescent="0.25">
      <c r="A139" s="3" t="s">
        <v>56</v>
      </c>
      <c r="B139" s="3">
        <v>101.94</v>
      </c>
      <c r="C139" s="3">
        <v>108.05</v>
      </c>
      <c r="D139" s="3">
        <v>116.65</v>
      </c>
      <c r="E139" s="3">
        <v>231.51</v>
      </c>
      <c r="F139" s="3">
        <v>160.80000000000001</v>
      </c>
      <c r="G139" s="3">
        <v>166.05</v>
      </c>
    </row>
    <row r="140" spans="1:7" x14ac:dyDescent="0.25">
      <c r="A140" s="3" t="s">
        <v>55</v>
      </c>
      <c r="B140" s="3">
        <v>102.2</v>
      </c>
      <c r="C140" s="3">
        <v>108.42</v>
      </c>
      <c r="D140" s="3">
        <v>117.6</v>
      </c>
      <c r="E140" s="3">
        <v>232.37</v>
      </c>
      <c r="F140" s="3">
        <v>161.04</v>
      </c>
      <c r="G140" s="3">
        <v>167.73</v>
      </c>
    </row>
    <row r="141" spans="1:7" x14ac:dyDescent="0.25">
      <c r="A141" s="3" t="s">
        <v>54</v>
      </c>
      <c r="B141" s="3">
        <v>102.57</v>
      </c>
      <c r="C141" s="3">
        <v>109.51</v>
      </c>
      <c r="D141" s="3">
        <v>118.64</v>
      </c>
      <c r="E141" s="3">
        <v>233.41</v>
      </c>
      <c r="F141" s="3">
        <v>161.19</v>
      </c>
      <c r="G141" s="3">
        <v>169.49</v>
      </c>
    </row>
    <row r="142" spans="1:7" x14ac:dyDescent="0.25">
      <c r="A142" s="3" t="s">
        <v>53</v>
      </c>
      <c r="B142" s="3">
        <v>102.95</v>
      </c>
      <c r="C142" s="3">
        <v>110.47</v>
      </c>
      <c r="D142" s="3">
        <v>119.49</v>
      </c>
      <c r="E142" s="3">
        <v>234.55</v>
      </c>
      <c r="F142" s="3">
        <v>161.43</v>
      </c>
      <c r="G142" s="3">
        <v>171.03</v>
      </c>
    </row>
    <row r="143" spans="1:7" x14ac:dyDescent="0.25">
      <c r="A143" s="3" t="s">
        <v>52</v>
      </c>
      <c r="B143" s="3">
        <v>103.3</v>
      </c>
      <c r="C143" s="3">
        <v>110.8</v>
      </c>
      <c r="D143" s="3">
        <v>120.02</v>
      </c>
      <c r="E143" s="3">
        <v>235.63</v>
      </c>
      <c r="F143" s="3">
        <v>150.93</v>
      </c>
      <c r="G143" s="3">
        <v>172.17</v>
      </c>
    </row>
    <row r="144" spans="1:7" x14ac:dyDescent="0.25">
      <c r="A144" s="3" t="s">
        <v>51</v>
      </c>
      <c r="B144" s="3">
        <v>103.5</v>
      </c>
      <c r="C144" s="3">
        <v>110.84</v>
      </c>
      <c r="D144" s="3">
        <v>120.12</v>
      </c>
      <c r="E144" s="3">
        <v>236.48</v>
      </c>
      <c r="F144" s="3">
        <v>151.27000000000001</v>
      </c>
      <c r="G144" s="3">
        <v>172.87</v>
      </c>
    </row>
    <row r="145" spans="1:7" x14ac:dyDescent="0.25">
      <c r="A145" s="3" t="s">
        <v>50</v>
      </c>
      <c r="B145" s="3">
        <v>103.54</v>
      </c>
      <c r="C145" s="3">
        <v>110.88</v>
      </c>
      <c r="D145" s="3">
        <v>119.95</v>
      </c>
      <c r="E145" s="3">
        <v>237.14</v>
      </c>
      <c r="F145" s="3">
        <v>151.44</v>
      </c>
      <c r="G145" s="3">
        <v>173.05</v>
      </c>
    </row>
    <row r="146" spans="1:7" x14ac:dyDescent="0.25">
      <c r="A146" s="3" t="s">
        <v>49</v>
      </c>
      <c r="B146" s="3">
        <v>103.51</v>
      </c>
      <c r="C146" s="3">
        <v>110.4</v>
      </c>
      <c r="D146" s="3">
        <v>119.68</v>
      </c>
      <c r="E146" s="3">
        <v>237.65</v>
      </c>
      <c r="F146" s="3">
        <v>151.38</v>
      </c>
      <c r="G146" s="3">
        <v>172.88</v>
      </c>
    </row>
    <row r="147" spans="1:7" x14ac:dyDescent="0.25">
      <c r="A147" s="3" t="s">
        <v>48</v>
      </c>
      <c r="B147" s="3">
        <v>103.42</v>
      </c>
      <c r="C147" s="3">
        <v>109.31</v>
      </c>
      <c r="D147" s="3">
        <v>119.36</v>
      </c>
      <c r="E147" s="3">
        <v>238.04</v>
      </c>
      <c r="F147" s="3">
        <v>151.08000000000001</v>
      </c>
      <c r="G147" s="3">
        <v>172.56</v>
      </c>
    </row>
    <row r="148" spans="1:7" x14ac:dyDescent="0.25">
      <c r="A148" s="3" t="s">
        <v>47</v>
      </c>
      <c r="B148" s="3">
        <v>103.33</v>
      </c>
      <c r="C148" s="3">
        <v>108.73</v>
      </c>
      <c r="D148" s="3">
        <v>119.13</v>
      </c>
      <c r="E148" s="3">
        <v>238.42</v>
      </c>
      <c r="F148" s="3">
        <v>150.47</v>
      </c>
      <c r="G148" s="3">
        <v>172.44</v>
      </c>
    </row>
    <row r="149" spans="1:7" x14ac:dyDescent="0.25">
      <c r="A149" s="3" t="s">
        <v>46</v>
      </c>
      <c r="B149" s="3">
        <v>103.3</v>
      </c>
      <c r="C149" s="3">
        <v>109.23</v>
      </c>
      <c r="D149" s="3">
        <v>119.2</v>
      </c>
      <c r="E149" s="3">
        <v>238.82</v>
      </c>
      <c r="F149" s="3">
        <v>149.59</v>
      </c>
      <c r="G149" s="3">
        <v>172.73</v>
      </c>
    </row>
    <row r="150" spans="1:7" x14ac:dyDescent="0.25">
      <c r="A150" s="3" t="s">
        <v>45</v>
      </c>
      <c r="B150" s="3">
        <v>103.38</v>
      </c>
      <c r="C150" s="3">
        <v>110.07</v>
      </c>
      <c r="D150" s="3">
        <v>119.71</v>
      </c>
      <c r="E150" s="3">
        <v>239.39</v>
      </c>
      <c r="F150" s="3">
        <v>148.61000000000001</v>
      </c>
      <c r="G150" s="3">
        <v>173.61</v>
      </c>
    </row>
    <row r="151" spans="1:7" x14ac:dyDescent="0.25">
      <c r="A151" s="3" t="s">
        <v>44</v>
      </c>
      <c r="B151" s="3">
        <v>103.55</v>
      </c>
      <c r="C151" s="3">
        <v>110.73</v>
      </c>
      <c r="D151" s="3">
        <v>120.68</v>
      </c>
      <c r="E151" s="3">
        <v>240</v>
      </c>
      <c r="F151" s="3">
        <v>147.62</v>
      </c>
      <c r="G151" s="3">
        <v>174.98</v>
      </c>
    </row>
    <row r="152" spans="1:7" x14ac:dyDescent="0.25">
      <c r="A152" s="3" t="s">
        <v>43</v>
      </c>
      <c r="B152" s="3">
        <v>103.71</v>
      </c>
      <c r="C152" s="3">
        <v>111.31</v>
      </c>
      <c r="D152" s="3">
        <v>121.94</v>
      </c>
      <c r="E152" s="3">
        <v>240.69</v>
      </c>
      <c r="F152" s="3">
        <v>146.66</v>
      </c>
      <c r="G152" s="3">
        <v>176.56</v>
      </c>
    </row>
    <row r="153" spans="1:7" x14ac:dyDescent="0.25">
      <c r="A153" s="3" t="s">
        <v>42</v>
      </c>
      <c r="B153" s="3">
        <v>103.88</v>
      </c>
      <c r="C153" s="3">
        <v>112.69</v>
      </c>
      <c r="D153" s="3">
        <v>123.25</v>
      </c>
      <c r="E153" s="3">
        <v>241.37</v>
      </c>
      <c r="F153" s="3">
        <v>145.80000000000001</v>
      </c>
      <c r="G153" s="3">
        <v>178.1</v>
      </c>
    </row>
    <row r="154" spans="1:7" x14ac:dyDescent="0.25">
      <c r="A154" s="3" t="s">
        <v>41</v>
      </c>
      <c r="B154" s="3">
        <v>104.13</v>
      </c>
      <c r="C154" s="3">
        <v>114.47</v>
      </c>
      <c r="D154" s="3">
        <v>124.26</v>
      </c>
      <c r="E154" s="3">
        <v>242.03</v>
      </c>
      <c r="F154" s="3">
        <v>145.13999999999999</v>
      </c>
      <c r="G154" s="3">
        <v>179.39</v>
      </c>
    </row>
    <row r="155" spans="1:7" x14ac:dyDescent="0.25">
      <c r="A155" s="3" t="s">
        <v>40</v>
      </c>
      <c r="B155" s="3">
        <v>104.37</v>
      </c>
      <c r="C155" s="3">
        <v>114.53</v>
      </c>
      <c r="D155" s="3">
        <v>124.79</v>
      </c>
      <c r="E155" s="3">
        <v>242.69</v>
      </c>
      <c r="F155" s="3">
        <v>144.83000000000001</v>
      </c>
      <c r="G155" s="3">
        <v>180.31</v>
      </c>
    </row>
    <row r="156" spans="1:7" x14ac:dyDescent="0.25">
      <c r="A156" s="3" t="s">
        <v>39</v>
      </c>
      <c r="B156" s="3">
        <v>104.57</v>
      </c>
      <c r="C156" s="3">
        <v>113.61</v>
      </c>
      <c r="D156" s="3">
        <v>124.9</v>
      </c>
      <c r="E156" s="3">
        <v>243.27</v>
      </c>
      <c r="F156" s="3">
        <v>145</v>
      </c>
      <c r="G156" s="3">
        <v>180.87</v>
      </c>
    </row>
    <row r="157" spans="1:7" x14ac:dyDescent="0.25">
      <c r="A157" s="3" t="s">
        <v>38</v>
      </c>
      <c r="B157" s="3">
        <v>104.75</v>
      </c>
      <c r="C157" s="3">
        <v>113.09</v>
      </c>
      <c r="D157" s="3">
        <v>124.68</v>
      </c>
      <c r="E157" s="3">
        <v>243.69</v>
      </c>
      <c r="F157" s="3">
        <v>145.6</v>
      </c>
      <c r="G157" s="3">
        <v>181.3</v>
      </c>
    </row>
    <row r="158" spans="1:7" x14ac:dyDescent="0.25">
      <c r="A158" s="3" t="s">
        <v>37</v>
      </c>
      <c r="B158" s="3">
        <v>104.93</v>
      </c>
      <c r="C158" s="3">
        <v>112.62</v>
      </c>
      <c r="D158" s="3">
        <v>124.39</v>
      </c>
      <c r="E158" s="3">
        <v>244</v>
      </c>
      <c r="F158" s="3">
        <v>146.47</v>
      </c>
      <c r="G158" s="3">
        <v>181.76</v>
      </c>
    </row>
    <row r="159" spans="1:7" x14ac:dyDescent="0.25">
      <c r="A159" s="3" t="s">
        <v>36</v>
      </c>
      <c r="B159" s="3">
        <v>105.14</v>
      </c>
      <c r="C159" s="3">
        <v>111.86</v>
      </c>
      <c r="D159" s="3">
        <v>124.34</v>
      </c>
      <c r="E159" s="3">
        <v>244.43</v>
      </c>
      <c r="F159" s="3">
        <v>147.4</v>
      </c>
      <c r="G159" s="3">
        <v>182.05</v>
      </c>
    </row>
    <row r="160" spans="1:7" x14ac:dyDescent="0.25">
      <c r="A160" s="3" t="s">
        <v>35</v>
      </c>
      <c r="B160" s="3">
        <v>105.35</v>
      </c>
      <c r="C160" s="3">
        <v>111.53</v>
      </c>
      <c r="D160" s="3">
        <v>124.54</v>
      </c>
      <c r="E160" s="3">
        <v>244.93</v>
      </c>
      <c r="F160" s="3">
        <v>148.19</v>
      </c>
      <c r="G160" s="3">
        <v>181.78</v>
      </c>
    </row>
    <row r="161" spans="1:7" x14ac:dyDescent="0.25">
      <c r="A161" s="3" t="s">
        <v>34</v>
      </c>
      <c r="B161" s="3">
        <v>105.5</v>
      </c>
      <c r="C161" s="3">
        <v>111.9</v>
      </c>
      <c r="D161" s="3">
        <v>124.69</v>
      </c>
      <c r="E161" s="3">
        <v>245.32</v>
      </c>
      <c r="F161" s="3">
        <v>148.72</v>
      </c>
      <c r="G161" s="3">
        <v>180.47</v>
      </c>
    </row>
    <row r="162" spans="1:7" x14ac:dyDescent="0.25">
      <c r="A162" s="3" t="s">
        <v>33</v>
      </c>
      <c r="B162" s="3">
        <v>105.62</v>
      </c>
      <c r="C162" s="3">
        <v>111.7</v>
      </c>
      <c r="D162" s="3">
        <v>124.32</v>
      </c>
      <c r="E162" s="3">
        <v>245.38</v>
      </c>
      <c r="F162" s="3">
        <v>148.96</v>
      </c>
      <c r="G162" s="3">
        <v>177.86</v>
      </c>
    </row>
    <row r="163" spans="1:7" x14ac:dyDescent="0.25">
      <c r="A163" s="3" t="s">
        <v>32</v>
      </c>
      <c r="B163" s="3">
        <v>105.84</v>
      </c>
      <c r="C163" s="3">
        <v>111.1</v>
      </c>
      <c r="D163" s="3">
        <v>123.08</v>
      </c>
      <c r="E163" s="3">
        <v>244.72</v>
      </c>
      <c r="F163" s="3">
        <v>148.94</v>
      </c>
      <c r="G163" s="3">
        <v>174.01</v>
      </c>
    </row>
    <row r="164" spans="1:7" x14ac:dyDescent="0.25">
      <c r="A164" s="3" t="s">
        <v>31</v>
      </c>
      <c r="B164" s="3">
        <v>106.17</v>
      </c>
      <c r="C164" s="3">
        <v>108.63</v>
      </c>
      <c r="D164" s="3">
        <v>120.9</v>
      </c>
      <c r="E164" s="3">
        <v>242.18</v>
      </c>
      <c r="F164" s="3">
        <v>148.72</v>
      </c>
      <c r="G164" s="3">
        <v>169.54</v>
      </c>
    </row>
    <row r="165" spans="1:7" x14ac:dyDescent="0.25">
      <c r="A165" s="3" t="s">
        <v>30</v>
      </c>
      <c r="B165" s="3">
        <v>96.35</v>
      </c>
      <c r="C165" s="3">
        <v>101.89</v>
      </c>
      <c r="D165" s="3">
        <v>118.28</v>
      </c>
      <c r="E165" s="3">
        <v>218.89</v>
      </c>
      <c r="F165" s="3">
        <v>148.35</v>
      </c>
      <c r="G165" s="3">
        <v>165.38</v>
      </c>
    </row>
    <row r="166" spans="1:7" x14ac:dyDescent="0.25">
      <c r="A166" s="3" t="s">
        <v>29</v>
      </c>
      <c r="B166" s="3">
        <v>96.25</v>
      </c>
      <c r="C166" s="3">
        <v>94.58</v>
      </c>
      <c r="D166" s="3">
        <v>116.22</v>
      </c>
      <c r="E166" s="3">
        <v>219.41</v>
      </c>
      <c r="F166" s="3">
        <v>147.9</v>
      </c>
      <c r="G166" s="3">
        <v>162.52000000000001</v>
      </c>
    </row>
    <row r="167" spans="1:7" x14ac:dyDescent="0.25">
      <c r="A167" s="3" t="s">
        <v>28</v>
      </c>
      <c r="B167" s="3">
        <v>96.28</v>
      </c>
      <c r="C167" s="3">
        <v>92.14</v>
      </c>
      <c r="D167" s="3">
        <v>115.62</v>
      </c>
      <c r="E167" s="3">
        <v>219.76</v>
      </c>
      <c r="F167" s="3">
        <v>147.56</v>
      </c>
      <c r="G167" s="3">
        <v>161.6</v>
      </c>
    </row>
    <row r="168" spans="1:7" x14ac:dyDescent="0.25">
      <c r="A168" s="3" t="s">
        <v>27</v>
      </c>
      <c r="B168" s="3">
        <v>96.53</v>
      </c>
      <c r="C168" s="3">
        <v>94.69</v>
      </c>
      <c r="D168" s="3">
        <v>116.83</v>
      </c>
      <c r="E168" s="3">
        <v>221.24</v>
      </c>
      <c r="F168" s="3">
        <v>147.52000000000001</v>
      </c>
      <c r="G168" s="3">
        <v>162.56</v>
      </c>
    </row>
    <row r="169" spans="1:7" x14ac:dyDescent="0.25">
      <c r="A169" s="3" t="s">
        <v>26</v>
      </c>
      <c r="B169" s="3">
        <v>96.89</v>
      </c>
      <c r="C169" s="3">
        <v>98.91</v>
      </c>
      <c r="D169" s="3">
        <v>119.37</v>
      </c>
      <c r="E169" s="3">
        <v>223.05</v>
      </c>
      <c r="F169" s="3">
        <v>147.83000000000001</v>
      </c>
      <c r="G169" s="3">
        <v>164.82</v>
      </c>
    </row>
    <row r="170" spans="1:7" x14ac:dyDescent="0.25">
      <c r="A170" s="3" t="s">
        <v>25</v>
      </c>
      <c r="B170" s="3">
        <v>97.55</v>
      </c>
      <c r="C170" s="3">
        <v>102.88</v>
      </c>
      <c r="D170" s="3">
        <v>122.22</v>
      </c>
      <c r="E170" s="3">
        <v>224.76</v>
      </c>
      <c r="F170" s="3">
        <v>148.49</v>
      </c>
      <c r="G170" s="3">
        <v>167.59</v>
      </c>
    </row>
    <row r="171" spans="1:7" x14ac:dyDescent="0.25">
      <c r="A171" s="3" t="s">
        <v>24</v>
      </c>
      <c r="B171" s="3">
        <v>98.44</v>
      </c>
      <c r="C171" s="3">
        <v>106.07</v>
      </c>
      <c r="D171" s="3">
        <v>124.51</v>
      </c>
      <c r="E171" s="3">
        <v>236.62</v>
      </c>
      <c r="F171" s="3">
        <v>149.4</v>
      </c>
      <c r="G171" s="3">
        <v>170.45</v>
      </c>
    </row>
    <row r="172" spans="1:7" x14ac:dyDescent="0.25">
      <c r="A172" s="3" t="s">
        <v>23</v>
      </c>
      <c r="B172" s="3">
        <v>99.38</v>
      </c>
      <c r="C172" s="3">
        <v>107.7</v>
      </c>
      <c r="D172" s="3">
        <v>125.94</v>
      </c>
      <c r="E172" s="3">
        <v>237.64</v>
      </c>
      <c r="F172" s="3">
        <v>150.44</v>
      </c>
      <c r="G172" s="3">
        <v>173.11</v>
      </c>
    </row>
    <row r="173" spans="1:7" x14ac:dyDescent="0.25">
      <c r="A173" s="3" t="s">
        <v>22</v>
      </c>
      <c r="B173" s="3">
        <v>100.4</v>
      </c>
      <c r="C173" s="3">
        <v>108.13</v>
      </c>
      <c r="D173" s="3">
        <v>126.69</v>
      </c>
      <c r="E173" s="3">
        <v>238.63</v>
      </c>
      <c r="F173" s="3">
        <v>151.5</v>
      </c>
      <c r="G173" s="3">
        <v>175.51</v>
      </c>
    </row>
    <row r="174" spans="1:7" x14ac:dyDescent="0.25">
      <c r="A174" s="3" t="s">
        <v>21</v>
      </c>
      <c r="B174" s="3">
        <v>101.41</v>
      </c>
      <c r="C174" s="3">
        <v>108.85</v>
      </c>
      <c r="D174" s="3">
        <v>127.18</v>
      </c>
      <c r="E174" s="3">
        <v>239.81</v>
      </c>
      <c r="F174" s="3">
        <v>152.5</v>
      </c>
      <c r="G174" s="3">
        <v>177.88</v>
      </c>
    </row>
    <row r="175" spans="1:7" x14ac:dyDescent="0.25">
      <c r="A175" s="3" t="s">
        <v>20</v>
      </c>
      <c r="B175" s="3">
        <v>102.34</v>
      </c>
      <c r="C175" s="3">
        <v>110.06</v>
      </c>
      <c r="D175" s="3">
        <v>127.69</v>
      </c>
      <c r="E175" s="3">
        <v>241.52</v>
      </c>
      <c r="F175" s="3">
        <v>153.63999999999999</v>
      </c>
      <c r="G175" s="3">
        <v>180.44</v>
      </c>
    </row>
    <row r="176" spans="1:7" x14ac:dyDescent="0.25">
      <c r="A176" s="3" t="s">
        <v>19</v>
      </c>
      <c r="B176" s="3">
        <v>103.36</v>
      </c>
      <c r="C176" s="3">
        <v>111.4</v>
      </c>
      <c r="D176" s="3">
        <v>128.47999999999999</v>
      </c>
      <c r="E176" s="3">
        <v>243.02</v>
      </c>
      <c r="F176" s="3">
        <v>155</v>
      </c>
      <c r="G176" s="3">
        <v>183.04</v>
      </c>
    </row>
    <row r="177" spans="1:7" x14ac:dyDescent="0.25">
      <c r="A177" s="3" t="s">
        <v>18</v>
      </c>
      <c r="B177" s="3">
        <v>104.5</v>
      </c>
      <c r="C177" s="3">
        <v>113.09</v>
      </c>
      <c r="D177" s="3">
        <v>129.58000000000001</v>
      </c>
      <c r="E177" s="3">
        <v>244.54</v>
      </c>
      <c r="F177" s="3">
        <v>156.55000000000001</v>
      </c>
      <c r="G177" s="3">
        <v>185.31</v>
      </c>
    </row>
    <row r="178" spans="1:7" x14ac:dyDescent="0.25">
      <c r="A178" s="3" t="s">
        <v>17</v>
      </c>
      <c r="B178" s="3">
        <v>105.59</v>
      </c>
      <c r="C178" s="3">
        <v>115.01</v>
      </c>
      <c r="D178" s="3">
        <v>130.81</v>
      </c>
      <c r="E178" s="3">
        <v>246.01</v>
      </c>
      <c r="F178" s="3">
        <v>158.09</v>
      </c>
      <c r="G178" s="3">
        <v>187</v>
      </c>
    </row>
    <row r="179" spans="1:7" x14ac:dyDescent="0.25">
      <c r="A179" s="3" t="s">
        <v>16</v>
      </c>
      <c r="B179" s="3">
        <v>106.54</v>
      </c>
      <c r="C179" s="3">
        <v>115.4</v>
      </c>
      <c r="D179" s="3">
        <v>131.84</v>
      </c>
      <c r="E179" s="3">
        <v>247.43</v>
      </c>
      <c r="F179" s="3">
        <v>159.36000000000001</v>
      </c>
      <c r="G179" s="3">
        <v>187.97</v>
      </c>
    </row>
    <row r="180" spans="1:7" x14ac:dyDescent="0.25">
      <c r="A180" s="3" t="s">
        <v>15</v>
      </c>
      <c r="B180" s="3">
        <v>107.42</v>
      </c>
      <c r="C180" s="3">
        <v>114.46</v>
      </c>
      <c r="D180" s="3">
        <v>132.37</v>
      </c>
      <c r="E180" s="3">
        <v>248.88</v>
      </c>
      <c r="F180" s="3">
        <v>160.22999999999999</v>
      </c>
      <c r="G180" s="3">
        <v>188.34</v>
      </c>
    </row>
    <row r="181" spans="1:7" x14ac:dyDescent="0.25">
      <c r="A181" s="3" t="s">
        <v>14</v>
      </c>
      <c r="B181" s="3">
        <v>108.3</v>
      </c>
      <c r="C181" s="3">
        <v>114.03</v>
      </c>
      <c r="D181" s="3">
        <v>132.43</v>
      </c>
      <c r="E181" s="3">
        <v>250.34</v>
      </c>
      <c r="F181" s="3">
        <v>160.69999999999999</v>
      </c>
      <c r="G181" s="3">
        <v>188.59</v>
      </c>
    </row>
    <row r="182" spans="1:7" x14ac:dyDescent="0.25">
      <c r="A182" s="3" t="s">
        <v>13</v>
      </c>
      <c r="B182" s="3">
        <v>108.95</v>
      </c>
      <c r="C182" s="3">
        <v>113.79</v>
      </c>
      <c r="D182" s="3">
        <v>132.29</v>
      </c>
      <c r="E182" s="3">
        <v>251.81</v>
      </c>
      <c r="F182" s="3">
        <v>160.94</v>
      </c>
      <c r="G182" s="3">
        <v>189.01</v>
      </c>
    </row>
    <row r="183" spans="1:7" x14ac:dyDescent="0.25">
      <c r="A183" s="3" t="s">
        <v>12</v>
      </c>
      <c r="B183" s="3">
        <v>109.44</v>
      </c>
      <c r="C183" s="3">
        <v>113.5</v>
      </c>
      <c r="D183" s="3">
        <v>132.22999999999999</v>
      </c>
      <c r="E183" s="3">
        <v>253.14</v>
      </c>
      <c r="F183" s="3">
        <v>161.15</v>
      </c>
      <c r="G183" s="3">
        <v>189.76</v>
      </c>
    </row>
    <row r="184" spans="1:7" x14ac:dyDescent="0.25">
      <c r="A184" s="3" t="s">
        <v>11</v>
      </c>
      <c r="B184" s="3">
        <v>109.91</v>
      </c>
      <c r="C184" s="3">
        <v>113.25</v>
      </c>
      <c r="D184" s="3">
        <v>132.4</v>
      </c>
      <c r="E184" s="3">
        <v>254.19</v>
      </c>
      <c r="F184" s="3">
        <v>161.44</v>
      </c>
      <c r="G184" s="3">
        <v>190.77</v>
      </c>
    </row>
    <row r="185" spans="1:7" x14ac:dyDescent="0.25">
      <c r="A185" s="3" t="s">
        <v>10</v>
      </c>
      <c r="B185" s="3">
        <v>110.38</v>
      </c>
      <c r="C185" s="3">
        <v>112.92</v>
      </c>
      <c r="D185" s="3">
        <v>132.72</v>
      </c>
      <c r="E185" s="3">
        <v>254.97</v>
      </c>
      <c r="F185" s="3">
        <v>161.83000000000001</v>
      </c>
      <c r="G185" s="3">
        <v>191.93</v>
      </c>
    </row>
    <row r="186" spans="1:7" x14ac:dyDescent="0.25">
      <c r="A186" s="3" t="s">
        <v>9</v>
      </c>
      <c r="B186" s="3">
        <v>110.8</v>
      </c>
      <c r="C186" s="3">
        <v>112.44</v>
      </c>
      <c r="D186" s="3">
        <v>133.18</v>
      </c>
      <c r="E186" s="3">
        <v>255.61</v>
      </c>
      <c r="F186" s="3">
        <v>162.30000000000001</v>
      </c>
      <c r="G186" s="3">
        <v>192.95</v>
      </c>
    </row>
    <row r="187" spans="1:7" x14ac:dyDescent="0.25">
      <c r="A187" s="3" t="s">
        <v>8</v>
      </c>
      <c r="B187" s="3">
        <v>111.12</v>
      </c>
      <c r="C187" s="3">
        <v>112.47</v>
      </c>
      <c r="D187" s="3">
        <v>133.82</v>
      </c>
      <c r="E187" s="3">
        <v>256.18</v>
      </c>
      <c r="F187" s="3">
        <v>162.72</v>
      </c>
      <c r="G187" s="3">
        <v>193.84</v>
      </c>
    </row>
    <row r="188" spans="1:7" x14ac:dyDescent="0.25">
      <c r="A188" s="3" t="s">
        <v>7</v>
      </c>
      <c r="B188" s="3">
        <v>111.36</v>
      </c>
      <c r="C188" s="3">
        <v>113.88</v>
      </c>
      <c r="D188" s="3">
        <v>134.58000000000001</v>
      </c>
      <c r="E188" s="3">
        <v>257.08</v>
      </c>
      <c r="F188" s="3">
        <v>163.07</v>
      </c>
      <c r="G188" s="3">
        <v>194.89</v>
      </c>
    </row>
    <row r="189" spans="1:7" x14ac:dyDescent="0.25">
      <c r="A189" s="3" t="s">
        <v>6</v>
      </c>
      <c r="B189" s="3">
        <v>111.65</v>
      </c>
      <c r="C189" s="3">
        <v>115.5</v>
      </c>
      <c r="D189" s="3">
        <v>135.30000000000001</v>
      </c>
      <c r="E189" s="3">
        <v>257.79000000000002</v>
      </c>
      <c r="F189" s="3">
        <v>163.41999999999999</v>
      </c>
      <c r="G189" s="3">
        <v>196.28</v>
      </c>
    </row>
    <row r="190" spans="1:7" x14ac:dyDescent="0.25">
      <c r="A190" s="3" t="s">
        <v>5</v>
      </c>
      <c r="B190" s="3" t="s">
        <v>4</v>
      </c>
      <c r="C190" s="3" t="s">
        <v>4</v>
      </c>
      <c r="D190" s="3">
        <v>135.88</v>
      </c>
      <c r="E190" s="3" t="s">
        <v>4</v>
      </c>
      <c r="F190" s="3" t="s">
        <v>4</v>
      </c>
      <c r="G190" s="3">
        <v>197.94</v>
      </c>
    </row>
  </sheetData>
  <mergeCells count="4">
    <mergeCell ref="A1:G1"/>
    <mergeCell ref="A2:G2"/>
    <mergeCell ref="A3:G3"/>
    <mergeCell ref="A4:G4"/>
  </mergeCells>
  <pageMargins left="0.75" right="0.75" top="1" bottom="1" header="0.5" footer="0.5"/>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10A8-F3D7-48EB-84E0-94C7CB73BD26}">
  <dimension ref="A1:AM223"/>
  <sheetViews>
    <sheetView showGridLines="0" workbookViewId="0">
      <selection activeCell="J3" sqref="J3"/>
    </sheetView>
  </sheetViews>
  <sheetFormatPr baseColWidth="10" defaultColWidth="9.140625" defaultRowHeight="15" x14ac:dyDescent="0.25"/>
  <cols>
    <col min="1" max="1" width="10.140625" style="2" customWidth="1"/>
    <col min="2" max="7" width="13.140625" style="2" customWidth="1"/>
    <col min="8" max="8" width="7.140625" style="2" customWidth="1"/>
    <col min="9" max="9" width="11" style="2" customWidth="1"/>
    <col min="10" max="15" width="12.28515625" style="2" customWidth="1"/>
    <col min="16" max="16" width="9.140625" style="2" customWidth="1"/>
    <col min="17" max="23" width="12.85546875" style="2" customWidth="1"/>
    <col min="24" max="24" width="9.140625" style="2" customWidth="1"/>
    <col min="25" max="30" width="14.28515625" style="2" customWidth="1"/>
    <col min="31" max="31" width="20" style="2" customWidth="1"/>
    <col min="32" max="32" width="9.140625" style="2"/>
    <col min="33" max="38" width="14.28515625" style="2" customWidth="1"/>
    <col min="39" max="39" width="20" style="2" customWidth="1"/>
    <col min="40" max="16384" width="9.140625" style="2"/>
  </cols>
  <sheetData>
    <row r="1" spans="1:39" ht="20.25" thickBot="1" x14ac:dyDescent="0.35">
      <c r="A1" s="36" t="s">
        <v>249</v>
      </c>
      <c r="B1" s="36"/>
      <c r="C1" s="36"/>
      <c r="D1" s="36"/>
      <c r="E1" s="36"/>
      <c r="F1" s="36"/>
    </row>
    <row r="2" spans="1:39" ht="15.75" thickTop="1" x14ac:dyDescent="0.25"/>
    <row r="3" spans="1:39" ht="96" customHeight="1" x14ac:dyDescent="0.25">
      <c r="A3" s="37" t="s">
        <v>250</v>
      </c>
      <c r="B3" s="38"/>
      <c r="C3" s="38"/>
      <c r="D3" s="38"/>
      <c r="E3" s="38"/>
      <c r="F3" s="38"/>
    </row>
    <row r="7" spans="1:39" x14ac:dyDescent="0.25">
      <c r="A7" s="34" t="s">
        <v>199</v>
      </c>
      <c r="B7" s="34"/>
      <c r="C7" s="34"/>
      <c r="D7" s="34"/>
      <c r="E7" s="34"/>
      <c r="F7" s="34"/>
      <c r="G7" s="34"/>
    </row>
    <row r="8" spans="1:39" x14ac:dyDescent="0.25">
      <c r="A8" s="34" t="s">
        <v>198</v>
      </c>
      <c r="B8" s="34"/>
      <c r="C8" s="34"/>
      <c r="D8" s="34"/>
      <c r="E8" s="34"/>
      <c r="F8" s="34"/>
      <c r="G8" s="34"/>
    </row>
    <row r="9" spans="1:39" x14ac:dyDescent="0.25">
      <c r="A9" s="34" t="s">
        <v>197</v>
      </c>
      <c r="B9" s="34"/>
      <c r="C9" s="34"/>
      <c r="D9" s="34"/>
      <c r="E9" s="34"/>
      <c r="F9" s="34"/>
      <c r="G9" s="34"/>
      <c r="I9" s="34" t="s">
        <v>197</v>
      </c>
      <c r="J9" s="34"/>
      <c r="K9" s="34"/>
      <c r="L9" s="34"/>
      <c r="M9" s="34"/>
      <c r="N9" s="34"/>
      <c r="O9" s="34"/>
      <c r="Q9" s="34" t="s">
        <v>197</v>
      </c>
      <c r="R9" s="34"/>
      <c r="S9" s="34"/>
      <c r="T9" s="34"/>
      <c r="U9" s="34"/>
      <c r="V9" s="34"/>
      <c r="W9" s="34"/>
      <c r="Y9" s="34" t="s">
        <v>197</v>
      </c>
      <c r="Z9" s="34"/>
      <c r="AA9" s="34"/>
      <c r="AB9" s="34"/>
      <c r="AC9" s="34"/>
      <c r="AD9" s="34"/>
      <c r="AE9" s="34"/>
      <c r="AG9" s="34" t="s">
        <v>197</v>
      </c>
      <c r="AH9" s="34"/>
      <c r="AI9" s="34"/>
      <c r="AJ9" s="34"/>
      <c r="AK9" s="34"/>
      <c r="AL9" s="34"/>
      <c r="AM9" s="34"/>
    </row>
    <row r="10" spans="1:39" ht="15" customHeight="1" x14ac:dyDescent="0.25">
      <c r="A10" s="35" t="s">
        <v>204</v>
      </c>
      <c r="B10" s="35"/>
      <c r="C10" s="35"/>
      <c r="D10" s="35"/>
      <c r="E10" s="35"/>
      <c r="F10" s="35"/>
      <c r="G10" s="35"/>
      <c r="I10" s="35" t="s">
        <v>205</v>
      </c>
      <c r="J10" s="35"/>
      <c r="K10" s="35"/>
      <c r="L10" s="35"/>
      <c r="M10" s="35"/>
      <c r="N10" s="35"/>
      <c r="O10" s="35"/>
      <c r="Q10" s="35" t="s">
        <v>206</v>
      </c>
      <c r="R10" s="35"/>
      <c r="S10" s="35"/>
      <c r="T10" s="35"/>
      <c r="U10" s="35"/>
      <c r="V10" s="35"/>
      <c r="W10" s="35"/>
      <c r="Y10" s="35" t="s">
        <v>243</v>
      </c>
      <c r="Z10" s="35"/>
      <c r="AA10" s="35"/>
      <c r="AB10" s="35"/>
      <c r="AC10" s="35"/>
      <c r="AD10" s="35"/>
      <c r="AE10" s="35"/>
      <c r="AG10" s="35" t="s">
        <v>244</v>
      </c>
      <c r="AH10" s="35"/>
      <c r="AI10" s="35"/>
      <c r="AJ10" s="35"/>
      <c r="AK10" s="35"/>
      <c r="AL10" s="35"/>
      <c r="AM10" s="35"/>
    </row>
    <row r="12" spans="1:39" s="14" customFormat="1" ht="30" x14ac:dyDescent="0.25">
      <c r="A12" s="9" t="s">
        <v>200</v>
      </c>
      <c r="B12" s="9" t="s">
        <v>194</v>
      </c>
      <c r="C12" s="9" t="s">
        <v>193</v>
      </c>
      <c r="D12" s="9" t="s">
        <v>192</v>
      </c>
      <c r="E12" s="9" t="s">
        <v>191</v>
      </c>
      <c r="F12" s="9" t="s">
        <v>190</v>
      </c>
      <c r="G12" s="9" t="s">
        <v>189</v>
      </c>
      <c r="I12" s="14" t="s">
        <v>200</v>
      </c>
      <c r="J12" s="14" t="s">
        <v>194</v>
      </c>
      <c r="K12" s="14" t="s">
        <v>193</v>
      </c>
      <c r="L12" s="14" t="s">
        <v>192</v>
      </c>
      <c r="M12" s="14" t="s">
        <v>191</v>
      </c>
      <c r="N12" s="14" t="s">
        <v>190</v>
      </c>
      <c r="O12" s="14" t="s">
        <v>189</v>
      </c>
      <c r="Q12" s="14" t="s">
        <v>200</v>
      </c>
      <c r="R12" s="14" t="s">
        <v>194</v>
      </c>
      <c r="S12" s="14" t="s">
        <v>193</v>
      </c>
      <c r="T12" s="14" t="s">
        <v>192</v>
      </c>
      <c r="U12" s="14" t="s">
        <v>191</v>
      </c>
      <c r="V12" s="14" t="s">
        <v>190</v>
      </c>
      <c r="W12" s="14" t="s">
        <v>189</v>
      </c>
      <c r="Y12" s="18" t="s">
        <v>200</v>
      </c>
      <c r="Z12" s="19" t="s">
        <v>194</v>
      </c>
      <c r="AA12" s="19" t="s">
        <v>193</v>
      </c>
      <c r="AB12" s="19" t="s">
        <v>192</v>
      </c>
      <c r="AC12" s="19" t="s">
        <v>191</v>
      </c>
      <c r="AD12" s="19" t="s">
        <v>190</v>
      </c>
      <c r="AE12" s="20" t="s">
        <v>189</v>
      </c>
      <c r="AG12" s="18" t="s">
        <v>200</v>
      </c>
      <c r="AH12" s="19" t="s">
        <v>194</v>
      </c>
      <c r="AI12" s="19" t="s">
        <v>193</v>
      </c>
      <c r="AJ12" s="19" t="s">
        <v>192</v>
      </c>
      <c r="AK12" s="19" t="s">
        <v>191</v>
      </c>
      <c r="AL12" s="19" t="s">
        <v>190</v>
      </c>
      <c r="AM12" s="20" t="s">
        <v>189</v>
      </c>
    </row>
    <row r="13" spans="1:39" x14ac:dyDescent="0.25">
      <c r="A13" s="5">
        <v>39083</v>
      </c>
      <c r="B13" s="3">
        <v>71.77</v>
      </c>
      <c r="C13" s="3">
        <v>86.71</v>
      </c>
      <c r="D13" s="3">
        <v>81.84</v>
      </c>
      <c r="E13" s="3">
        <v>158.1</v>
      </c>
      <c r="F13" s="3">
        <v>102.6</v>
      </c>
      <c r="G13" s="3">
        <v>96.45</v>
      </c>
      <c r="I13" s="6">
        <v>39083</v>
      </c>
      <c r="J13" s="7" t="str" cm="1">
        <f t="array" aca="1" ref="J13" ca="1">variacion_interanual(IMAE[[#This Row],[Costa Rica]])</f>
        <v/>
      </c>
      <c r="K13" s="7" t="str" cm="1">
        <f t="array" aca="1" ref="K13" ca="1">variacion_interanual(IMAE[[#This Row],[El Salvador]])</f>
        <v/>
      </c>
      <c r="L13" s="7" t="str" cm="1">
        <f t="array" aca="1" ref="L13" ca="1">variacion_interanual(IMAE[[#This Row],[Guatemala]])</f>
        <v/>
      </c>
      <c r="M13" s="7" t="str" cm="1">
        <f t="array" aca="1" ref="M13" ca="1">variacion_interanual(IMAE[[#This Row],[Honduras]])</f>
        <v/>
      </c>
      <c r="N13" s="7" t="str" cm="1">
        <f t="array" aca="1" ref="N13" ca="1">variacion_interanual(IMAE[[#This Row],[Nicaragua]])</f>
        <v/>
      </c>
      <c r="O13" s="7" t="str" cm="1">
        <f t="array" aca="1" ref="O13" ca="1">variacion_interanual(IMAE[[#This Row],[República Dominicana]])</f>
        <v/>
      </c>
      <c r="Q13" s="6">
        <v>39083</v>
      </c>
      <c r="R13" s="7" t="str" cm="1">
        <f t="array" aca="1" ref="R13" ca="1">variacion_acumulada(IMAE[[#This Row],[Costa Rica]],IMAE_VA[[#This Row],[Mes]])</f>
        <v/>
      </c>
      <c r="S13" s="7" t="str" cm="1">
        <f t="array" aca="1" ref="S13" ca="1">variacion_acumulada(IMAE[[#This Row],[El Salvador]],IMAE_VA[[#This Row],[Mes]])</f>
        <v/>
      </c>
      <c r="T13" s="7" t="str" cm="1">
        <f t="array" aca="1" ref="T13" ca="1">variacion_acumulada(IMAE[[#This Row],[Guatemala]],IMAE_VA[[#This Row],[Mes]])</f>
        <v/>
      </c>
      <c r="U13" s="7" t="str" cm="1">
        <f t="array" aca="1" ref="U13" ca="1">variacion_acumulada(IMAE[[#This Row],[Honduras]],IMAE_VA[[#This Row],[Mes]])</f>
        <v/>
      </c>
      <c r="V13" s="7" t="str" cm="1">
        <f t="array" aca="1" ref="V13" ca="1">variacion_acumulada(IMAE[[#This Row],[Nicaragua]],IMAE_VA[[#This Row],[Mes]])</f>
        <v/>
      </c>
      <c r="W13" s="7" t="str" cm="1">
        <f t="array" aca="1" ref="W13" ca="1">variacion_acumulada(IMAE[[#This Row],[República Dominicana]],IMAE_VA[[#This Row],[Mes]])</f>
        <v/>
      </c>
      <c r="Y13" s="6">
        <f>IMAE[[#This Row],[Mes]]</f>
        <v>39083</v>
      </c>
      <c r="Z13" s="7" t="str" cm="1">
        <f t="array" aca="1" ref="Z13" ca="1">crecimiento_ultimo_año(IMAE[Costa Rica])</f>
        <v/>
      </c>
      <c r="AA13" s="7" t="str" cm="1">
        <f t="array" aca="1" ref="AA13" ca="1">crecimiento_ultimo_año(IMAE[[#This Row],[El Salvador]])</f>
        <v/>
      </c>
      <c r="AB13" s="7" t="str" cm="1">
        <f t="array" aca="1" ref="AB13" ca="1">crecimiento_ultimo_año(IMAE[[#This Row],[Guatemala]])</f>
        <v/>
      </c>
      <c r="AC13" s="7" t="str" cm="1">
        <f t="array" aca="1" ref="AC13" ca="1">crecimiento_ultimo_año(IMAE[[#This Row],[Honduras]])</f>
        <v/>
      </c>
      <c r="AD13" s="7" t="str" cm="1">
        <f t="array" aca="1" ref="AD13" ca="1">crecimiento_ultimo_año(IMAE[[#This Row],[Nicaragua]])</f>
        <v/>
      </c>
      <c r="AE13" s="7" t="str" cm="1">
        <f t="array" aca="1" ref="AE13" ca="1">crecimiento_ultimo_año(IMAE[[#This Row],[República Dominicana]])</f>
        <v/>
      </c>
      <c r="AG13" s="6">
        <f>IMAE[[#This Row],[Mes]]</f>
        <v>39083</v>
      </c>
      <c r="AH13" s="7" t="str" cm="1">
        <f t="array" aca="1" ref="AH13" ca="1">variacion_mensual(IMAE[[#This Row],[Costa Rica]])</f>
        <v/>
      </c>
      <c r="AI13" s="7" t="str" cm="1">
        <f t="array" aca="1" ref="AI13" ca="1">variacion_mensual(IMAE[[#This Row],[El Salvador]])</f>
        <v/>
      </c>
      <c r="AJ13" s="7" t="str" cm="1">
        <f t="array" aca="1" ref="AJ13" ca="1">variacion_mensual(IMAE[[#This Row],[Guatemala]])</f>
        <v/>
      </c>
      <c r="AK13" s="7" t="str" cm="1">
        <f t="array" aca="1" ref="AK13" ca="1">variacion_mensual(IMAE[[#This Row],[Honduras]])</f>
        <v/>
      </c>
      <c r="AL13" s="7" t="str" cm="1">
        <f t="array" aca="1" ref="AL13" ca="1">variacion_mensual(IMAE[[#This Row],[Nicaragua]])</f>
        <v/>
      </c>
      <c r="AM13" s="7" t="str" cm="1">
        <f t="array" aca="1" ref="AM13" ca="1">variacion_mensual(IMAE[[#This Row],[República Dominicana]])</f>
        <v/>
      </c>
    </row>
    <row r="14" spans="1:39" x14ac:dyDescent="0.25">
      <c r="A14" s="5">
        <v>39114</v>
      </c>
      <c r="B14" s="3">
        <v>72.180000000000007</v>
      </c>
      <c r="C14" s="3">
        <v>86.06</v>
      </c>
      <c r="D14" s="3">
        <v>82.32</v>
      </c>
      <c r="E14" s="3">
        <v>157.68</v>
      </c>
      <c r="F14" s="3">
        <v>103.07</v>
      </c>
      <c r="G14" s="3">
        <v>96.74</v>
      </c>
      <c r="I14" s="6">
        <v>39114</v>
      </c>
      <c r="J14" s="7" t="str" cm="1">
        <f t="array" aca="1" ref="J14" ca="1">variacion_interanual(IMAE[[#This Row],[Costa Rica]])</f>
        <v/>
      </c>
      <c r="K14" s="7" t="str" cm="1">
        <f t="array" aca="1" ref="K14" ca="1">variacion_interanual(IMAE[[#This Row],[El Salvador]])</f>
        <v/>
      </c>
      <c r="L14" s="7" t="str" cm="1">
        <f t="array" aca="1" ref="L14" ca="1">variacion_interanual(IMAE[[#This Row],[Guatemala]])</f>
        <v/>
      </c>
      <c r="M14" s="7" t="str" cm="1">
        <f t="array" aca="1" ref="M14" ca="1">variacion_interanual(IMAE[[#This Row],[Honduras]])</f>
        <v/>
      </c>
      <c r="N14" s="7" t="str" cm="1">
        <f t="array" aca="1" ref="N14" ca="1">variacion_interanual(IMAE[[#This Row],[Nicaragua]])</f>
        <v/>
      </c>
      <c r="O14" s="7" t="str" cm="1">
        <f t="array" aca="1" ref="O14" ca="1">variacion_interanual(IMAE[[#This Row],[República Dominicana]])</f>
        <v/>
      </c>
      <c r="Q14" s="6">
        <v>39114</v>
      </c>
      <c r="R14" s="7" t="str" cm="1">
        <f t="array" aca="1" ref="R14" ca="1">variacion_acumulada(IMAE[[#This Row],[Costa Rica]],IMAE_VA[[#This Row],[Mes]])</f>
        <v/>
      </c>
      <c r="S14" s="7" t="str" cm="1">
        <f t="array" aca="1" ref="S14" ca="1">variacion_acumulada(IMAE[[#This Row],[El Salvador]],IMAE_VA[[#This Row],[Mes]])</f>
        <v/>
      </c>
      <c r="T14" s="7" t="str" cm="1">
        <f t="array" aca="1" ref="T14" ca="1">variacion_acumulada(IMAE[[#This Row],[Guatemala]],IMAE_VA[[#This Row],[Mes]])</f>
        <v/>
      </c>
      <c r="U14" s="7" t="str" cm="1">
        <f t="array" aca="1" ref="U14" ca="1">variacion_acumulada(IMAE[[#This Row],[Honduras]],IMAE_VA[[#This Row],[Mes]])</f>
        <v/>
      </c>
      <c r="V14" s="7" t="str" cm="1">
        <f t="array" aca="1" ref="V14" ca="1">variacion_acumulada(IMAE[[#This Row],[Nicaragua]],IMAE_VA[[#This Row],[Mes]])</f>
        <v/>
      </c>
      <c r="W14" s="7" t="str" cm="1">
        <f t="array" aca="1" ref="W14" ca="1">variacion_acumulada(IMAE[[#This Row],[República Dominicana]],IMAE_VA[[#This Row],[Mes]])</f>
        <v/>
      </c>
      <c r="Y14" s="6">
        <f>IMAE[[#This Row],[Mes]]</f>
        <v>39114</v>
      </c>
      <c r="Z14" s="7" t="str" cm="1">
        <f t="array" aca="1" ref="Z14" ca="1">crecimiento_ultimo_año(IMAE[[#This Row],[Costa Rica]])</f>
        <v/>
      </c>
      <c r="AA14" s="7" t="str" cm="1">
        <f t="array" aca="1" ref="AA14" ca="1">crecimiento_ultimo_año(IMAE[[#This Row],[El Salvador]])</f>
        <v/>
      </c>
      <c r="AB14" s="7" t="str" cm="1">
        <f t="array" aca="1" ref="AB14" ca="1">crecimiento_ultimo_año(IMAE[[#This Row],[Guatemala]])</f>
        <v/>
      </c>
      <c r="AC14" s="7" t="str" cm="1">
        <f t="array" aca="1" ref="AC14" ca="1">crecimiento_ultimo_año(IMAE[[#This Row],[Honduras]])</f>
        <v/>
      </c>
      <c r="AD14" s="7" t="str" cm="1">
        <f t="array" aca="1" ref="AD14" ca="1">crecimiento_ultimo_año(IMAE[[#This Row],[Nicaragua]])</f>
        <v/>
      </c>
      <c r="AE14" s="7" t="str" cm="1">
        <f t="array" aca="1" ref="AE14" ca="1">crecimiento_ultimo_año(IMAE[[#This Row],[República Dominicana]])</f>
        <v/>
      </c>
      <c r="AG14" s="6">
        <f>IMAE[[#This Row],[Mes]]</f>
        <v>39114</v>
      </c>
      <c r="AH14" s="7" cm="1">
        <f t="array" aca="1" ref="AH14" ca="1">variacion_mensual(IMAE[[#This Row],[Costa Rica]])</f>
        <v>0.57126933259024071</v>
      </c>
      <c r="AI14" s="7" cm="1">
        <f t="array" aca="1" ref="AI14" ca="1">variacion_mensual(IMAE[[#This Row],[El Salvador]])</f>
        <v>-0.7496251874062887</v>
      </c>
      <c r="AJ14" s="7" cm="1">
        <f t="array" aca="1" ref="AJ14" ca="1">variacion_mensual(IMAE[[#This Row],[Guatemala]])</f>
        <v>0.58651026392959604</v>
      </c>
      <c r="AK14" s="7" cm="1">
        <f t="array" aca="1" ref="AK14" ca="1">variacion_mensual(IMAE[[#This Row],[Honduras]])</f>
        <v>-0.26565464895634827</v>
      </c>
      <c r="AL14" s="7" cm="1">
        <f t="array" aca="1" ref="AL14" ca="1">variacion_mensual(IMAE[[#This Row],[Nicaragua]])</f>
        <v>0.45808966861597966</v>
      </c>
      <c r="AM14" s="7" cm="1">
        <f t="array" aca="1" ref="AM14" ca="1">variacion_mensual(IMAE[[#This Row],[República Dominicana]])</f>
        <v>0.30067392431309958</v>
      </c>
    </row>
    <row r="15" spans="1:39" x14ac:dyDescent="0.25">
      <c r="A15" s="5">
        <v>39142</v>
      </c>
      <c r="B15" s="3">
        <v>72.599999999999994</v>
      </c>
      <c r="C15" s="3">
        <v>85.79</v>
      </c>
      <c r="D15" s="3">
        <v>82.79</v>
      </c>
      <c r="E15" s="3">
        <v>158.46</v>
      </c>
      <c r="F15" s="3">
        <v>103.83</v>
      </c>
      <c r="G15" s="3">
        <v>97.25</v>
      </c>
      <c r="I15" s="6">
        <v>39142</v>
      </c>
      <c r="J15" s="7" t="str" cm="1">
        <f t="array" aca="1" ref="J15" ca="1">variacion_interanual(IMAE[[#This Row],[Costa Rica]])</f>
        <v/>
      </c>
      <c r="K15" s="7" t="str" cm="1">
        <f t="array" aca="1" ref="K15" ca="1">variacion_interanual(IMAE[[#This Row],[El Salvador]])</f>
        <v/>
      </c>
      <c r="L15" s="7" t="str" cm="1">
        <f t="array" aca="1" ref="L15" ca="1">variacion_interanual(IMAE[[#This Row],[Guatemala]])</f>
        <v/>
      </c>
      <c r="M15" s="7" t="str" cm="1">
        <f t="array" aca="1" ref="M15" ca="1">variacion_interanual(IMAE[[#This Row],[Honduras]])</f>
        <v/>
      </c>
      <c r="N15" s="7" t="str" cm="1">
        <f t="array" aca="1" ref="N15" ca="1">variacion_interanual(IMAE[[#This Row],[Nicaragua]])</f>
        <v/>
      </c>
      <c r="O15" s="7" t="str" cm="1">
        <f t="array" aca="1" ref="O15" ca="1">variacion_interanual(IMAE[[#This Row],[República Dominicana]])</f>
        <v/>
      </c>
      <c r="Q15" s="6">
        <v>39142</v>
      </c>
      <c r="R15" s="7" t="str" cm="1">
        <f t="array" aca="1" ref="R15" ca="1">variacion_acumulada(IMAE[[#This Row],[Costa Rica]],IMAE_VA[[#This Row],[Mes]])</f>
        <v/>
      </c>
      <c r="S15" s="7" t="str" cm="1">
        <f t="array" aca="1" ref="S15" ca="1">variacion_acumulada(IMAE[[#This Row],[El Salvador]],IMAE_VA[[#This Row],[Mes]])</f>
        <v/>
      </c>
      <c r="T15" s="7" t="str" cm="1">
        <f t="array" aca="1" ref="T15" ca="1">variacion_acumulada(IMAE[[#This Row],[Guatemala]],IMAE_VA[[#This Row],[Mes]])</f>
        <v/>
      </c>
      <c r="U15" s="7" t="str" cm="1">
        <f t="array" aca="1" ref="U15" ca="1">variacion_acumulada(IMAE[[#This Row],[Honduras]],IMAE_VA[[#This Row],[Mes]])</f>
        <v/>
      </c>
      <c r="V15" s="7" t="str" cm="1">
        <f t="array" aca="1" ref="V15" ca="1">variacion_acumulada(IMAE[[#This Row],[Nicaragua]],IMAE_VA[[#This Row],[Mes]])</f>
        <v/>
      </c>
      <c r="W15" s="7" t="str" cm="1">
        <f t="array" aca="1" ref="W15" ca="1">variacion_acumulada(IMAE[[#This Row],[República Dominicana]],IMAE_VA[[#This Row],[Mes]])</f>
        <v/>
      </c>
      <c r="Y15" s="6">
        <f>IMAE[[#This Row],[Mes]]</f>
        <v>39142</v>
      </c>
      <c r="Z15" s="7" t="str" cm="1">
        <f t="array" aca="1" ref="Z15" ca="1">crecimiento_ultimo_año(IMAE[[#This Row],[Costa Rica]])</f>
        <v/>
      </c>
      <c r="AA15" s="7" t="str" cm="1">
        <f t="array" aca="1" ref="AA15" ca="1">crecimiento_ultimo_año(IMAE[[#This Row],[El Salvador]])</f>
        <v/>
      </c>
      <c r="AB15" s="7" t="str" cm="1">
        <f t="array" aca="1" ref="AB15" ca="1">crecimiento_ultimo_año(IMAE[[#This Row],[Guatemala]])</f>
        <v/>
      </c>
      <c r="AC15" s="7" t="str" cm="1">
        <f t="array" aca="1" ref="AC15" ca="1">crecimiento_ultimo_año(IMAE[[#This Row],[Honduras]])</f>
        <v/>
      </c>
      <c r="AD15" s="7" t="str" cm="1">
        <f t="array" aca="1" ref="AD15" ca="1">crecimiento_ultimo_año(IMAE[[#This Row],[Nicaragua]])</f>
        <v/>
      </c>
      <c r="AE15" s="7" t="str" cm="1">
        <f t="array" aca="1" ref="AE15" ca="1">crecimiento_ultimo_año(IMAE[[#This Row],[República Dominicana]])</f>
        <v/>
      </c>
      <c r="AG15" s="6">
        <f>IMAE[[#This Row],[Mes]]</f>
        <v>39142</v>
      </c>
      <c r="AH15" s="7" cm="1">
        <f t="array" aca="1" ref="AH15" ca="1">variacion_mensual(IMAE[[#This Row],[Costa Rica]])</f>
        <v>0.5818786367414619</v>
      </c>
      <c r="AI15" s="7" cm="1">
        <f t="array" aca="1" ref="AI15" ca="1">variacion_mensual(IMAE[[#This Row],[El Salvador]])</f>
        <v>-0.31373460376481477</v>
      </c>
      <c r="AJ15" s="7" cm="1">
        <f t="array" aca="1" ref="AJ15" ca="1">variacion_mensual(IMAE[[#This Row],[Guatemala]])</f>
        <v>0.57094266277941674</v>
      </c>
      <c r="AK15" s="7" cm="1">
        <f t="array" aca="1" ref="AK15" ca="1">variacion_mensual(IMAE[[#This Row],[Honduras]])</f>
        <v>0.49467275494672336</v>
      </c>
      <c r="AL15" s="7" cm="1">
        <f t="array" aca="1" ref="AL15" ca="1">variacion_mensual(IMAE[[#This Row],[Nicaragua]])</f>
        <v>0.73736295721353873</v>
      </c>
      <c r="AM15" s="7" cm="1">
        <f t="array" aca="1" ref="AM15" ca="1">variacion_mensual(IMAE[[#This Row],[República Dominicana]])</f>
        <v>0.52718627248296013</v>
      </c>
    </row>
    <row r="16" spans="1:39" x14ac:dyDescent="0.25">
      <c r="A16" s="5">
        <v>39173</v>
      </c>
      <c r="B16" s="3">
        <v>73.06</v>
      </c>
      <c r="C16" s="3">
        <v>86.29</v>
      </c>
      <c r="D16" s="3">
        <v>83.2</v>
      </c>
      <c r="E16" s="3">
        <v>159.38</v>
      </c>
      <c r="F16" s="3">
        <v>104.7</v>
      </c>
      <c r="G16" s="3">
        <v>97.86</v>
      </c>
      <c r="I16" s="6">
        <v>39173</v>
      </c>
      <c r="J16" s="7" t="str" cm="1">
        <f t="array" aca="1" ref="J16" ca="1">variacion_interanual(IMAE[[#This Row],[Costa Rica]])</f>
        <v/>
      </c>
      <c r="K16" s="7" t="str" cm="1">
        <f t="array" aca="1" ref="K16" ca="1">variacion_interanual(IMAE[[#This Row],[El Salvador]])</f>
        <v/>
      </c>
      <c r="L16" s="7" t="str" cm="1">
        <f t="array" aca="1" ref="L16" ca="1">variacion_interanual(IMAE[[#This Row],[Guatemala]])</f>
        <v/>
      </c>
      <c r="M16" s="7" t="str" cm="1">
        <f t="array" aca="1" ref="M16" ca="1">variacion_interanual(IMAE[[#This Row],[Honduras]])</f>
        <v/>
      </c>
      <c r="N16" s="7" t="str" cm="1">
        <f t="array" aca="1" ref="N16" ca="1">variacion_interanual(IMAE[[#This Row],[Nicaragua]])</f>
        <v/>
      </c>
      <c r="O16" s="7" t="str" cm="1">
        <f t="array" aca="1" ref="O16" ca="1">variacion_interanual(IMAE[[#This Row],[República Dominicana]])</f>
        <v/>
      </c>
      <c r="Q16" s="6">
        <v>39173</v>
      </c>
      <c r="R16" s="7" t="str" cm="1">
        <f t="array" aca="1" ref="R16" ca="1">variacion_acumulada(IMAE[[#This Row],[Costa Rica]],IMAE_VA[[#This Row],[Mes]])</f>
        <v/>
      </c>
      <c r="S16" s="7" t="str" cm="1">
        <f t="array" aca="1" ref="S16" ca="1">variacion_acumulada(IMAE[[#This Row],[El Salvador]],IMAE_VA[[#This Row],[Mes]])</f>
        <v/>
      </c>
      <c r="T16" s="7" t="str" cm="1">
        <f t="array" aca="1" ref="T16" ca="1">variacion_acumulada(IMAE[[#This Row],[Guatemala]],IMAE_VA[[#This Row],[Mes]])</f>
        <v/>
      </c>
      <c r="U16" s="7" t="str" cm="1">
        <f t="array" aca="1" ref="U16" ca="1">variacion_acumulada(IMAE[[#This Row],[Honduras]],IMAE_VA[[#This Row],[Mes]])</f>
        <v/>
      </c>
      <c r="V16" s="7" t="str" cm="1">
        <f t="array" aca="1" ref="V16" ca="1">variacion_acumulada(IMAE[[#This Row],[Nicaragua]],IMAE_VA[[#This Row],[Mes]])</f>
        <v/>
      </c>
      <c r="W16" s="7" t="str" cm="1">
        <f t="array" aca="1" ref="W16" ca="1">variacion_acumulada(IMAE[[#This Row],[República Dominicana]],IMAE_VA[[#This Row],[Mes]])</f>
        <v/>
      </c>
      <c r="Y16" s="6">
        <f>IMAE[[#This Row],[Mes]]</f>
        <v>39173</v>
      </c>
      <c r="Z16" s="7" t="str" cm="1">
        <f t="array" aca="1" ref="Z16" ca="1">crecimiento_ultimo_año(IMAE[[#This Row],[Costa Rica]])</f>
        <v/>
      </c>
      <c r="AA16" s="7" t="str" cm="1">
        <f t="array" aca="1" ref="AA16" ca="1">crecimiento_ultimo_año(IMAE[[#This Row],[El Salvador]])</f>
        <v/>
      </c>
      <c r="AB16" s="7" t="str" cm="1">
        <f t="array" aca="1" ref="AB16" ca="1">crecimiento_ultimo_año(IMAE[[#This Row],[Guatemala]])</f>
        <v/>
      </c>
      <c r="AC16" s="7" t="str" cm="1">
        <f t="array" aca="1" ref="AC16" ca="1">crecimiento_ultimo_año(IMAE[[#This Row],[Honduras]])</f>
        <v/>
      </c>
      <c r="AD16" s="7" t="str" cm="1">
        <f t="array" aca="1" ref="AD16" ca="1">crecimiento_ultimo_año(IMAE[[#This Row],[Nicaragua]])</f>
        <v/>
      </c>
      <c r="AE16" s="7" t="str" cm="1">
        <f t="array" aca="1" ref="AE16" ca="1">crecimiento_ultimo_año(IMAE[[#This Row],[República Dominicana]])</f>
        <v/>
      </c>
      <c r="AG16" s="6">
        <f>IMAE[[#This Row],[Mes]]</f>
        <v>39173</v>
      </c>
      <c r="AH16" s="7" cm="1">
        <f t="array" aca="1" ref="AH16" ca="1">variacion_mensual(IMAE[[#This Row],[Costa Rica]])</f>
        <v>0.63360881542700032</v>
      </c>
      <c r="AI16" s="7" cm="1">
        <f t="array" aca="1" ref="AI16" ca="1">variacion_mensual(IMAE[[#This Row],[El Salvador]])</f>
        <v>0.58281851031589671</v>
      </c>
      <c r="AJ16" s="7" cm="1">
        <f t="array" aca="1" ref="AJ16" ca="1">variacion_mensual(IMAE[[#This Row],[Guatemala]])</f>
        <v>0.49522889237829659</v>
      </c>
      <c r="AK16" s="7" cm="1">
        <f t="array" aca="1" ref="AK16" ca="1">variacion_mensual(IMAE[[#This Row],[Honduras]])</f>
        <v>0.58058816105008848</v>
      </c>
      <c r="AL16" s="7" cm="1">
        <f t="array" aca="1" ref="AL16" ca="1">variacion_mensual(IMAE[[#This Row],[Nicaragua]])</f>
        <v>0.83790811904074225</v>
      </c>
      <c r="AM16" s="7" cm="1">
        <f t="array" aca="1" ref="AM16" ca="1">variacion_mensual(IMAE[[#This Row],[República Dominicana]])</f>
        <v>0.62724935732647591</v>
      </c>
    </row>
    <row r="17" spans="1:39" x14ac:dyDescent="0.25">
      <c r="A17" s="5">
        <v>39203</v>
      </c>
      <c r="B17" s="3">
        <v>73.52</v>
      </c>
      <c r="C17" s="3">
        <v>88.12</v>
      </c>
      <c r="D17" s="3">
        <v>83.44</v>
      </c>
      <c r="E17" s="3">
        <v>160.34</v>
      </c>
      <c r="F17" s="3">
        <v>105.5</v>
      </c>
      <c r="G17" s="3">
        <v>98.68</v>
      </c>
      <c r="I17" s="6">
        <v>39203</v>
      </c>
      <c r="J17" s="7" t="str" cm="1">
        <f t="array" aca="1" ref="J17" ca="1">variacion_interanual(IMAE[[#This Row],[Costa Rica]])</f>
        <v/>
      </c>
      <c r="K17" s="7" t="str" cm="1">
        <f t="array" aca="1" ref="K17" ca="1">variacion_interanual(IMAE[[#This Row],[El Salvador]])</f>
        <v/>
      </c>
      <c r="L17" s="7" t="str" cm="1">
        <f t="array" aca="1" ref="L17" ca="1">variacion_interanual(IMAE[[#This Row],[Guatemala]])</f>
        <v/>
      </c>
      <c r="M17" s="7" t="str" cm="1">
        <f t="array" aca="1" ref="M17" ca="1">variacion_interanual(IMAE[[#This Row],[Honduras]])</f>
        <v/>
      </c>
      <c r="N17" s="7" t="str" cm="1">
        <f t="array" aca="1" ref="N17" ca="1">variacion_interanual(IMAE[[#This Row],[Nicaragua]])</f>
        <v/>
      </c>
      <c r="O17" s="7" t="str" cm="1">
        <f t="array" aca="1" ref="O17" ca="1">variacion_interanual(IMAE[[#This Row],[República Dominicana]])</f>
        <v/>
      </c>
      <c r="Q17" s="6">
        <v>39203</v>
      </c>
      <c r="R17" s="7" t="str" cm="1">
        <f t="array" aca="1" ref="R17" ca="1">variacion_acumulada(IMAE[[#This Row],[Costa Rica]],IMAE_VA[[#This Row],[Mes]])</f>
        <v/>
      </c>
      <c r="S17" s="7" t="str" cm="1">
        <f t="array" aca="1" ref="S17" ca="1">variacion_acumulada(IMAE[[#This Row],[El Salvador]],IMAE_VA[[#This Row],[Mes]])</f>
        <v/>
      </c>
      <c r="T17" s="7" t="str" cm="1">
        <f t="array" aca="1" ref="T17" ca="1">variacion_acumulada(IMAE[[#This Row],[Guatemala]],IMAE_VA[[#This Row],[Mes]])</f>
        <v/>
      </c>
      <c r="U17" s="7" t="str" cm="1">
        <f t="array" aca="1" ref="U17" ca="1">variacion_acumulada(IMAE[[#This Row],[Honduras]],IMAE_VA[[#This Row],[Mes]])</f>
        <v/>
      </c>
      <c r="V17" s="7" t="str" cm="1">
        <f t="array" aca="1" ref="V17" ca="1">variacion_acumulada(IMAE[[#This Row],[Nicaragua]],IMAE_VA[[#This Row],[Mes]])</f>
        <v/>
      </c>
      <c r="W17" s="7" t="str" cm="1">
        <f t="array" aca="1" ref="W17" ca="1">variacion_acumulada(IMAE[[#This Row],[República Dominicana]],IMAE_VA[[#This Row],[Mes]])</f>
        <v/>
      </c>
      <c r="Y17" s="6">
        <f>IMAE[[#This Row],[Mes]]</f>
        <v>39203</v>
      </c>
      <c r="Z17" s="7" t="str" cm="1">
        <f t="array" aca="1" ref="Z17" ca="1">crecimiento_ultimo_año(IMAE[[#This Row],[Costa Rica]])</f>
        <v/>
      </c>
      <c r="AA17" s="7" t="str" cm="1">
        <f t="array" aca="1" ref="AA17" ca="1">crecimiento_ultimo_año(IMAE[[#This Row],[El Salvador]])</f>
        <v/>
      </c>
      <c r="AB17" s="7" t="str" cm="1">
        <f t="array" aca="1" ref="AB17" ca="1">crecimiento_ultimo_año(IMAE[[#This Row],[Guatemala]])</f>
        <v/>
      </c>
      <c r="AC17" s="7" t="str" cm="1">
        <f t="array" aca="1" ref="AC17" ca="1">crecimiento_ultimo_año(IMAE[[#This Row],[Honduras]])</f>
        <v/>
      </c>
      <c r="AD17" s="7" t="str" cm="1">
        <f t="array" aca="1" ref="AD17" ca="1">crecimiento_ultimo_año(IMAE[[#This Row],[Nicaragua]])</f>
        <v/>
      </c>
      <c r="AE17" s="7" t="str" cm="1">
        <f t="array" aca="1" ref="AE17" ca="1">crecimiento_ultimo_año(IMAE[[#This Row],[República Dominicana]])</f>
        <v/>
      </c>
      <c r="AG17" s="6">
        <f>IMAE[[#This Row],[Mes]]</f>
        <v>39203</v>
      </c>
      <c r="AH17" s="7" cm="1">
        <f t="array" aca="1" ref="AH17" ca="1">variacion_mensual(IMAE[[#This Row],[Costa Rica]])</f>
        <v>0.62961949082944724</v>
      </c>
      <c r="AI17" s="7" cm="1">
        <f t="array" aca="1" ref="AI17" ca="1">variacion_mensual(IMAE[[#This Row],[El Salvador]])</f>
        <v>2.120755591609691</v>
      </c>
      <c r="AJ17" s="7" cm="1">
        <f t="array" aca="1" ref="AJ17" ca="1">variacion_mensual(IMAE[[#This Row],[Guatemala]])</f>
        <v>0.28846153846153744</v>
      </c>
      <c r="AK17" s="7" cm="1">
        <f t="array" aca="1" ref="AK17" ca="1">variacion_mensual(IMAE[[#This Row],[Honduras]])</f>
        <v>0.602334044422137</v>
      </c>
      <c r="AL17" s="7" cm="1">
        <f t="array" aca="1" ref="AL17" ca="1">variacion_mensual(IMAE[[#This Row],[Nicaragua]])</f>
        <v>0.76408787010506796</v>
      </c>
      <c r="AM17" s="7" cm="1">
        <f t="array" aca="1" ref="AM17" ca="1">variacion_mensual(IMAE[[#This Row],[República Dominicana]])</f>
        <v>0.83793173921931086</v>
      </c>
    </row>
    <row r="18" spans="1:39" x14ac:dyDescent="0.25">
      <c r="A18" s="5">
        <v>39234</v>
      </c>
      <c r="B18" s="3">
        <v>73.89</v>
      </c>
      <c r="C18" s="3">
        <v>89.65</v>
      </c>
      <c r="D18" s="3">
        <v>83.57</v>
      </c>
      <c r="E18" s="3">
        <v>160.99</v>
      </c>
      <c r="F18" s="3">
        <v>106.17</v>
      </c>
      <c r="G18" s="3">
        <v>99.74</v>
      </c>
      <c r="I18" s="6">
        <v>39234</v>
      </c>
      <c r="J18" s="7" t="str" cm="1">
        <f t="array" aca="1" ref="J18" ca="1">variacion_interanual(IMAE[[#This Row],[Costa Rica]])</f>
        <v/>
      </c>
      <c r="K18" s="7" t="str" cm="1">
        <f t="array" aca="1" ref="K18" ca="1">variacion_interanual(IMAE[[#This Row],[El Salvador]])</f>
        <v/>
      </c>
      <c r="L18" s="7" t="str" cm="1">
        <f t="array" aca="1" ref="L18" ca="1">variacion_interanual(IMAE[[#This Row],[Guatemala]])</f>
        <v/>
      </c>
      <c r="M18" s="7" t="str" cm="1">
        <f t="array" aca="1" ref="M18" ca="1">variacion_interanual(IMAE[[#This Row],[Honduras]])</f>
        <v/>
      </c>
      <c r="N18" s="7" t="str" cm="1">
        <f t="array" aca="1" ref="N18" ca="1">variacion_interanual(IMAE[[#This Row],[Nicaragua]])</f>
        <v/>
      </c>
      <c r="O18" s="7" t="str" cm="1">
        <f t="array" aca="1" ref="O18" ca="1">variacion_interanual(IMAE[[#This Row],[República Dominicana]])</f>
        <v/>
      </c>
      <c r="Q18" s="6">
        <v>39234</v>
      </c>
      <c r="R18" s="7" t="str" cm="1">
        <f t="array" aca="1" ref="R18" ca="1">variacion_acumulada(IMAE[[#This Row],[Costa Rica]],IMAE_VA[[#This Row],[Mes]])</f>
        <v/>
      </c>
      <c r="S18" s="7" t="str" cm="1">
        <f t="array" aca="1" ref="S18" ca="1">variacion_acumulada(IMAE[[#This Row],[El Salvador]],IMAE_VA[[#This Row],[Mes]])</f>
        <v/>
      </c>
      <c r="T18" s="7" t="str" cm="1">
        <f t="array" aca="1" ref="T18" ca="1">variacion_acumulada(IMAE[[#This Row],[Guatemala]],IMAE_VA[[#This Row],[Mes]])</f>
        <v/>
      </c>
      <c r="U18" s="7" t="str" cm="1">
        <f t="array" aca="1" ref="U18" ca="1">variacion_acumulada(IMAE[[#This Row],[Honduras]],IMAE_VA[[#This Row],[Mes]])</f>
        <v/>
      </c>
      <c r="V18" s="7" t="str" cm="1">
        <f t="array" aca="1" ref="V18" ca="1">variacion_acumulada(IMAE[[#This Row],[Nicaragua]],IMAE_VA[[#This Row],[Mes]])</f>
        <v/>
      </c>
      <c r="W18" s="7" t="str" cm="1">
        <f t="array" aca="1" ref="W18" ca="1">variacion_acumulada(IMAE[[#This Row],[República Dominicana]],IMAE_VA[[#This Row],[Mes]])</f>
        <v/>
      </c>
      <c r="Y18" s="6">
        <f>IMAE[[#This Row],[Mes]]</f>
        <v>39234</v>
      </c>
      <c r="Z18" s="7" t="str" cm="1">
        <f t="array" aca="1" ref="Z18" ca="1">crecimiento_ultimo_año(IMAE[[#This Row],[Costa Rica]])</f>
        <v/>
      </c>
      <c r="AA18" s="7" t="str" cm="1">
        <f t="array" aca="1" ref="AA18" ca="1">crecimiento_ultimo_año(IMAE[[#This Row],[El Salvador]])</f>
        <v/>
      </c>
      <c r="AB18" s="7" t="str" cm="1">
        <f t="array" aca="1" ref="AB18" ca="1">crecimiento_ultimo_año(IMAE[[#This Row],[Guatemala]])</f>
        <v/>
      </c>
      <c r="AC18" s="7" t="str" cm="1">
        <f t="array" aca="1" ref="AC18" ca="1">crecimiento_ultimo_año(IMAE[[#This Row],[Honduras]])</f>
        <v/>
      </c>
      <c r="AD18" s="7" t="str" cm="1">
        <f t="array" aca="1" ref="AD18" ca="1">crecimiento_ultimo_año(IMAE[[#This Row],[Nicaragua]])</f>
        <v/>
      </c>
      <c r="AE18" s="7" t="str" cm="1">
        <f t="array" aca="1" ref="AE18" ca="1">crecimiento_ultimo_año(IMAE[[#This Row],[República Dominicana]])</f>
        <v/>
      </c>
      <c r="AG18" s="6">
        <f>IMAE[[#This Row],[Mes]]</f>
        <v>39234</v>
      </c>
      <c r="AH18" s="7" cm="1">
        <f t="array" aca="1" ref="AH18" ca="1">variacion_mensual(IMAE[[#This Row],[Costa Rica]])</f>
        <v>0.5032644178454948</v>
      </c>
      <c r="AI18" s="7" cm="1">
        <f t="array" aca="1" ref="AI18" ca="1">variacion_mensual(IMAE[[#This Row],[El Salvador]])</f>
        <v>1.7362687244666386</v>
      </c>
      <c r="AJ18" s="7" cm="1">
        <f t="array" aca="1" ref="AJ18" ca="1">variacion_mensual(IMAE[[#This Row],[Guatemala]])</f>
        <v>0.15580057526365376</v>
      </c>
      <c r="AK18" s="7" cm="1">
        <f t="array" aca="1" ref="AK18" ca="1">variacion_mensual(IMAE[[#This Row],[Honduras]])</f>
        <v>0.40538854933267476</v>
      </c>
      <c r="AL18" s="7" cm="1">
        <f t="array" aca="1" ref="AL18" ca="1">variacion_mensual(IMAE[[#This Row],[Nicaragua]])</f>
        <v>0.63507109004738993</v>
      </c>
      <c r="AM18" s="7" cm="1">
        <f t="array" aca="1" ref="AM18" ca="1">variacion_mensual(IMAE[[#This Row],[República Dominicana]])</f>
        <v>1.0741791649776955</v>
      </c>
    </row>
    <row r="19" spans="1:39" x14ac:dyDescent="0.25">
      <c r="A19" s="5">
        <v>39264</v>
      </c>
      <c r="B19" s="3">
        <v>74.209999999999994</v>
      </c>
      <c r="C19" s="3">
        <v>90.51</v>
      </c>
      <c r="D19" s="3">
        <v>83.71</v>
      </c>
      <c r="E19" s="3">
        <v>161.80000000000001</v>
      </c>
      <c r="F19" s="3">
        <v>106.74</v>
      </c>
      <c r="G19" s="3">
        <v>100.92</v>
      </c>
      <c r="I19" s="6">
        <v>39264</v>
      </c>
      <c r="J19" s="7" t="str" cm="1">
        <f t="array" aca="1" ref="J19" ca="1">variacion_interanual(IMAE[[#This Row],[Costa Rica]])</f>
        <v/>
      </c>
      <c r="K19" s="7" t="str" cm="1">
        <f t="array" aca="1" ref="K19" ca="1">variacion_interanual(IMAE[[#This Row],[El Salvador]])</f>
        <v/>
      </c>
      <c r="L19" s="7" t="str" cm="1">
        <f t="array" aca="1" ref="L19" ca="1">variacion_interanual(IMAE[[#This Row],[Guatemala]])</f>
        <v/>
      </c>
      <c r="M19" s="7" t="str" cm="1">
        <f t="array" aca="1" ref="M19" ca="1">variacion_interanual(IMAE[[#This Row],[Honduras]])</f>
        <v/>
      </c>
      <c r="N19" s="7" t="str" cm="1">
        <f t="array" aca="1" ref="N19" ca="1">variacion_interanual(IMAE[[#This Row],[Nicaragua]])</f>
        <v/>
      </c>
      <c r="O19" s="7" t="str" cm="1">
        <f t="array" aca="1" ref="O19" ca="1">variacion_interanual(IMAE[[#This Row],[República Dominicana]])</f>
        <v/>
      </c>
      <c r="Q19" s="6">
        <v>39264</v>
      </c>
      <c r="R19" s="7" t="str" cm="1">
        <f t="array" aca="1" ref="R19" ca="1">variacion_acumulada(IMAE[[#This Row],[Costa Rica]],IMAE_VA[[#This Row],[Mes]])</f>
        <v/>
      </c>
      <c r="S19" s="7" t="str" cm="1">
        <f t="array" aca="1" ref="S19" ca="1">variacion_acumulada(IMAE[[#This Row],[El Salvador]],IMAE_VA[[#This Row],[Mes]])</f>
        <v/>
      </c>
      <c r="T19" s="7" t="str" cm="1">
        <f t="array" aca="1" ref="T19" ca="1">variacion_acumulada(IMAE[[#This Row],[Guatemala]],IMAE_VA[[#This Row],[Mes]])</f>
        <v/>
      </c>
      <c r="U19" s="7" t="str" cm="1">
        <f t="array" aca="1" ref="U19" ca="1">variacion_acumulada(IMAE[[#This Row],[Honduras]],IMAE_VA[[#This Row],[Mes]])</f>
        <v/>
      </c>
      <c r="V19" s="7" t="str" cm="1">
        <f t="array" aca="1" ref="V19" ca="1">variacion_acumulada(IMAE[[#This Row],[Nicaragua]],IMAE_VA[[#This Row],[Mes]])</f>
        <v/>
      </c>
      <c r="W19" s="7" t="str" cm="1">
        <f t="array" aca="1" ref="W19" ca="1">variacion_acumulada(IMAE[[#This Row],[República Dominicana]],IMAE_VA[[#This Row],[Mes]])</f>
        <v/>
      </c>
      <c r="Y19" s="6">
        <f>IMAE[[#This Row],[Mes]]</f>
        <v>39264</v>
      </c>
      <c r="Z19" s="7" t="str" cm="1">
        <f t="array" aca="1" ref="Z19" ca="1">crecimiento_ultimo_año(IMAE[[#This Row],[Costa Rica]])</f>
        <v/>
      </c>
      <c r="AA19" s="7" t="str" cm="1">
        <f t="array" aca="1" ref="AA19" ca="1">crecimiento_ultimo_año(IMAE[[#This Row],[El Salvador]])</f>
        <v/>
      </c>
      <c r="AB19" s="7" t="str" cm="1">
        <f t="array" aca="1" ref="AB19" ca="1">crecimiento_ultimo_año(IMAE[[#This Row],[Guatemala]])</f>
        <v/>
      </c>
      <c r="AC19" s="7" t="str" cm="1">
        <f t="array" aca="1" ref="AC19" ca="1">crecimiento_ultimo_año(IMAE[[#This Row],[Honduras]])</f>
        <v/>
      </c>
      <c r="AD19" s="7" t="str" cm="1">
        <f t="array" aca="1" ref="AD19" ca="1">crecimiento_ultimo_año(IMAE[[#This Row],[Nicaragua]])</f>
        <v/>
      </c>
      <c r="AE19" s="7" t="str" cm="1">
        <f t="array" aca="1" ref="AE19" ca="1">crecimiento_ultimo_año(IMAE[[#This Row],[República Dominicana]])</f>
        <v/>
      </c>
      <c r="AG19" s="6">
        <f>IMAE[[#This Row],[Mes]]</f>
        <v>39264</v>
      </c>
      <c r="AH19" s="7" cm="1">
        <f t="array" aca="1" ref="AH19" ca="1">variacion_mensual(IMAE[[#This Row],[Costa Rica]])</f>
        <v>0.43307619434294065</v>
      </c>
      <c r="AI19" s="7" cm="1">
        <f t="array" aca="1" ref="AI19" ca="1">variacion_mensual(IMAE[[#This Row],[El Salvador]])</f>
        <v>0.95928611266034025</v>
      </c>
      <c r="AJ19" s="7" cm="1">
        <f t="array" aca="1" ref="AJ19" ca="1">variacion_mensual(IMAE[[#This Row],[Guatemala]])</f>
        <v>0.16752423118344684</v>
      </c>
      <c r="AK19" s="7" cm="1">
        <f t="array" aca="1" ref="AK19" ca="1">variacion_mensual(IMAE[[#This Row],[Honduras]])</f>
        <v>0.50313684079756893</v>
      </c>
      <c r="AL19" s="7" cm="1">
        <f t="array" aca="1" ref="AL19" ca="1">variacion_mensual(IMAE[[#This Row],[Nicaragua]])</f>
        <v>0.53687482339643822</v>
      </c>
      <c r="AM19" s="7" cm="1">
        <f t="array" aca="1" ref="AM19" ca="1">variacion_mensual(IMAE[[#This Row],[República Dominicana]])</f>
        <v>1.1830759975937521</v>
      </c>
    </row>
    <row r="20" spans="1:39" x14ac:dyDescent="0.25">
      <c r="A20" s="5">
        <v>39295</v>
      </c>
      <c r="B20" s="3">
        <v>74.510000000000005</v>
      </c>
      <c r="C20" s="3">
        <v>90.61</v>
      </c>
      <c r="D20" s="3">
        <v>83.91</v>
      </c>
      <c r="E20" s="3">
        <v>162.57</v>
      </c>
      <c r="F20" s="3">
        <v>107.26</v>
      </c>
      <c r="G20" s="3">
        <v>102.02</v>
      </c>
      <c r="I20" s="6">
        <v>39295</v>
      </c>
      <c r="J20" s="7" t="str" cm="1">
        <f t="array" aca="1" ref="J20" ca="1">variacion_interanual(IMAE[[#This Row],[Costa Rica]])</f>
        <v/>
      </c>
      <c r="K20" s="7" t="str" cm="1">
        <f t="array" aca="1" ref="K20" ca="1">variacion_interanual(IMAE[[#This Row],[El Salvador]])</f>
        <v/>
      </c>
      <c r="L20" s="7" t="str" cm="1">
        <f t="array" aca="1" ref="L20" ca="1">variacion_interanual(IMAE[[#This Row],[Guatemala]])</f>
        <v/>
      </c>
      <c r="M20" s="7" t="str" cm="1">
        <f t="array" aca="1" ref="M20" ca="1">variacion_interanual(IMAE[[#This Row],[Honduras]])</f>
        <v/>
      </c>
      <c r="N20" s="7" t="str" cm="1">
        <f t="array" aca="1" ref="N20" ca="1">variacion_interanual(IMAE[[#This Row],[Nicaragua]])</f>
        <v/>
      </c>
      <c r="O20" s="7" t="str" cm="1">
        <f t="array" aca="1" ref="O20" ca="1">variacion_interanual(IMAE[[#This Row],[República Dominicana]])</f>
        <v/>
      </c>
      <c r="Q20" s="6">
        <v>39295</v>
      </c>
      <c r="R20" s="7" t="str" cm="1">
        <f t="array" aca="1" ref="R20" ca="1">variacion_acumulada(IMAE[[#This Row],[Costa Rica]],IMAE_VA[[#This Row],[Mes]])</f>
        <v/>
      </c>
      <c r="S20" s="7" t="str" cm="1">
        <f t="array" aca="1" ref="S20" ca="1">variacion_acumulada(IMAE[[#This Row],[El Salvador]],IMAE_VA[[#This Row],[Mes]])</f>
        <v/>
      </c>
      <c r="T20" s="7" t="str" cm="1">
        <f t="array" aca="1" ref="T20" ca="1">variacion_acumulada(IMAE[[#This Row],[Guatemala]],IMAE_VA[[#This Row],[Mes]])</f>
        <v/>
      </c>
      <c r="U20" s="7" t="str" cm="1">
        <f t="array" aca="1" ref="U20" ca="1">variacion_acumulada(IMAE[[#This Row],[Honduras]],IMAE_VA[[#This Row],[Mes]])</f>
        <v/>
      </c>
      <c r="V20" s="7" t="str" cm="1">
        <f t="array" aca="1" ref="V20" ca="1">variacion_acumulada(IMAE[[#This Row],[Nicaragua]],IMAE_VA[[#This Row],[Mes]])</f>
        <v/>
      </c>
      <c r="W20" s="7" t="str" cm="1">
        <f t="array" aca="1" ref="W20" ca="1">variacion_acumulada(IMAE[[#This Row],[República Dominicana]],IMAE_VA[[#This Row],[Mes]])</f>
        <v/>
      </c>
      <c r="Y20" s="6">
        <f>IMAE[[#This Row],[Mes]]</f>
        <v>39295</v>
      </c>
      <c r="Z20" s="7" t="str" cm="1">
        <f t="array" aca="1" ref="Z20" ca="1">crecimiento_ultimo_año(IMAE[[#This Row],[Costa Rica]])</f>
        <v/>
      </c>
      <c r="AA20" s="7" t="str" cm="1">
        <f t="array" aca="1" ref="AA20" ca="1">crecimiento_ultimo_año(IMAE[[#This Row],[El Salvador]])</f>
        <v/>
      </c>
      <c r="AB20" s="7" t="str" cm="1">
        <f t="array" aca="1" ref="AB20" ca="1">crecimiento_ultimo_año(IMAE[[#This Row],[Guatemala]])</f>
        <v/>
      </c>
      <c r="AC20" s="7" t="str" cm="1">
        <f t="array" aca="1" ref="AC20" ca="1">crecimiento_ultimo_año(IMAE[[#This Row],[Honduras]])</f>
        <v/>
      </c>
      <c r="AD20" s="7" t="str" cm="1">
        <f t="array" aca="1" ref="AD20" ca="1">crecimiento_ultimo_año(IMAE[[#This Row],[Nicaragua]])</f>
        <v/>
      </c>
      <c r="AE20" s="7" t="str" cm="1">
        <f t="array" aca="1" ref="AE20" ca="1">crecimiento_ultimo_año(IMAE[[#This Row],[República Dominicana]])</f>
        <v/>
      </c>
      <c r="AG20" s="6">
        <f>IMAE[[#This Row],[Mes]]</f>
        <v>39295</v>
      </c>
      <c r="AH20" s="7" cm="1">
        <f t="array" aca="1" ref="AH20" ca="1">variacion_mensual(IMAE[[#This Row],[Costa Rica]])</f>
        <v>0.40425818622829013</v>
      </c>
      <c r="AI20" s="7" cm="1">
        <f t="array" aca="1" ref="AI20" ca="1">variacion_mensual(IMAE[[#This Row],[El Salvador]])</f>
        <v>0.11048502927852866</v>
      </c>
      <c r="AJ20" s="7" cm="1">
        <f t="array" aca="1" ref="AJ20" ca="1">variacion_mensual(IMAE[[#This Row],[Guatemala]])</f>
        <v>0.2389200812328296</v>
      </c>
      <c r="AK20" s="7" cm="1">
        <f t="array" aca="1" ref="AK20" ca="1">variacion_mensual(IMAE[[#This Row],[Honduras]])</f>
        <v>0.47589616810876922</v>
      </c>
      <c r="AL20" s="7" cm="1">
        <f t="array" aca="1" ref="AL20" ca="1">variacion_mensual(IMAE[[#This Row],[Nicaragua]])</f>
        <v>0.48716507401163067</v>
      </c>
      <c r="AM20" s="7" cm="1">
        <f t="array" aca="1" ref="AM20" ca="1">variacion_mensual(IMAE[[#This Row],[República Dominicana]])</f>
        <v>1.08997225525167</v>
      </c>
    </row>
    <row r="21" spans="1:39" x14ac:dyDescent="0.25">
      <c r="A21" s="5">
        <v>39326</v>
      </c>
      <c r="B21" s="3">
        <v>74.8</v>
      </c>
      <c r="C21" s="3">
        <v>90.33</v>
      </c>
      <c r="D21" s="3">
        <v>84.17</v>
      </c>
      <c r="E21" s="3">
        <v>163.29</v>
      </c>
      <c r="F21" s="3">
        <v>107.81</v>
      </c>
      <c r="G21" s="3">
        <v>102.92</v>
      </c>
      <c r="I21" s="6">
        <v>39326</v>
      </c>
      <c r="J21" s="7" t="str" cm="1">
        <f t="array" aca="1" ref="J21" ca="1">variacion_interanual(IMAE[[#This Row],[Costa Rica]])</f>
        <v/>
      </c>
      <c r="K21" s="7" t="str" cm="1">
        <f t="array" aca="1" ref="K21" ca="1">variacion_interanual(IMAE[[#This Row],[El Salvador]])</f>
        <v/>
      </c>
      <c r="L21" s="7" t="str" cm="1">
        <f t="array" aca="1" ref="L21" ca="1">variacion_interanual(IMAE[[#This Row],[Guatemala]])</f>
        <v/>
      </c>
      <c r="M21" s="7" t="str" cm="1">
        <f t="array" aca="1" ref="M21" ca="1">variacion_interanual(IMAE[[#This Row],[Honduras]])</f>
        <v/>
      </c>
      <c r="N21" s="7" t="str" cm="1">
        <f t="array" aca="1" ref="N21" ca="1">variacion_interanual(IMAE[[#This Row],[Nicaragua]])</f>
        <v/>
      </c>
      <c r="O21" s="7" t="str" cm="1">
        <f t="array" aca="1" ref="O21" ca="1">variacion_interanual(IMAE[[#This Row],[República Dominicana]])</f>
        <v/>
      </c>
      <c r="Q21" s="6">
        <v>39326</v>
      </c>
      <c r="R21" s="7" t="str" cm="1">
        <f t="array" aca="1" ref="R21" ca="1">variacion_acumulada(IMAE[[#This Row],[Costa Rica]],IMAE_VA[[#This Row],[Mes]])</f>
        <v/>
      </c>
      <c r="S21" s="7" t="str" cm="1">
        <f t="array" aca="1" ref="S21" ca="1">variacion_acumulada(IMAE[[#This Row],[El Salvador]],IMAE_VA[[#This Row],[Mes]])</f>
        <v/>
      </c>
      <c r="T21" s="7" t="str" cm="1">
        <f t="array" aca="1" ref="T21" ca="1">variacion_acumulada(IMAE[[#This Row],[Guatemala]],IMAE_VA[[#This Row],[Mes]])</f>
        <v/>
      </c>
      <c r="U21" s="7" t="str" cm="1">
        <f t="array" aca="1" ref="U21" ca="1">variacion_acumulada(IMAE[[#This Row],[Honduras]],IMAE_VA[[#This Row],[Mes]])</f>
        <v/>
      </c>
      <c r="V21" s="7" t="str" cm="1">
        <f t="array" aca="1" ref="V21" ca="1">variacion_acumulada(IMAE[[#This Row],[Nicaragua]],IMAE_VA[[#This Row],[Mes]])</f>
        <v/>
      </c>
      <c r="W21" s="7" t="str" cm="1">
        <f t="array" aca="1" ref="W21" ca="1">variacion_acumulada(IMAE[[#This Row],[República Dominicana]],IMAE_VA[[#This Row],[Mes]])</f>
        <v/>
      </c>
      <c r="Y21" s="6">
        <f>IMAE[[#This Row],[Mes]]</f>
        <v>39326</v>
      </c>
      <c r="Z21" s="7" t="str" cm="1">
        <f t="array" aca="1" ref="Z21" ca="1">crecimiento_ultimo_año(IMAE[[#This Row],[Costa Rica]])</f>
        <v/>
      </c>
      <c r="AA21" s="7" t="str" cm="1">
        <f t="array" aca="1" ref="AA21" ca="1">crecimiento_ultimo_año(IMAE[[#This Row],[El Salvador]])</f>
        <v/>
      </c>
      <c r="AB21" s="7" t="str" cm="1">
        <f t="array" aca="1" ref="AB21" ca="1">crecimiento_ultimo_año(IMAE[[#This Row],[Guatemala]])</f>
        <v/>
      </c>
      <c r="AC21" s="7" t="str" cm="1">
        <f t="array" aca="1" ref="AC21" ca="1">crecimiento_ultimo_año(IMAE[[#This Row],[Honduras]])</f>
        <v/>
      </c>
      <c r="AD21" s="7" t="str" cm="1">
        <f t="array" aca="1" ref="AD21" ca="1">crecimiento_ultimo_año(IMAE[[#This Row],[Nicaragua]])</f>
        <v/>
      </c>
      <c r="AE21" s="7" t="str" cm="1">
        <f t="array" aca="1" ref="AE21" ca="1">crecimiento_ultimo_año(IMAE[[#This Row],[República Dominicana]])</f>
        <v/>
      </c>
      <c r="AG21" s="6">
        <f>IMAE[[#This Row],[Mes]]</f>
        <v>39326</v>
      </c>
      <c r="AH21" s="7" cm="1">
        <f t="array" aca="1" ref="AH21" ca="1">variacion_mensual(IMAE[[#This Row],[Costa Rica]])</f>
        <v>0.38920950208025662</v>
      </c>
      <c r="AI21" s="7" cm="1">
        <f t="array" aca="1" ref="AI21" ca="1">variacion_mensual(IMAE[[#This Row],[El Salvador]])</f>
        <v>-0.30901666482728851</v>
      </c>
      <c r="AJ21" s="7" cm="1">
        <f t="array" aca="1" ref="AJ21" ca="1">variacion_mensual(IMAE[[#This Row],[Guatemala]])</f>
        <v>0.30985579787867756</v>
      </c>
      <c r="AK21" s="7" cm="1">
        <f t="array" aca="1" ref="AK21" ca="1">variacion_mensual(IMAE[[#This Row],[Honduras]])</f>
        <v>0.44288614135450377</v>
      </c>
      <c r="AL21" s="7" cm="1">
        <f t="array" aca="1" ref="AL21" ca="1">variacion_mensual(IMAE[[#This Row],[Nicaragua]])</f>
        <v>0.51277270184597601</v>
      </c>
      <c r="AM21" s="7" cm="1">
        <f t="array" aca="1" ref="AM21" ca="1">variacion_mensual(IMAE[[#This Row],[República Dominicana]])</f>
        <v>0.88217996471280369</v>
      </c>
    </row>
    <row r="22" spans="1:39" x14ac:dyDescent="0.25">
      <c r="A22" s="5">
        <v>39356</v>
      </c>
      <c r="B22" s="3">
        <v>75.069999999999993</v>
      </c>
      <c r="C22" s="3">
        <v>91.42</v>
      </c>
      <c r="D22" s="3">
        <v>84.44</v>
      </c>
      <c r="E22" s="3">
        <v>164</v>
      </c>
      <c r="F22" s="3">
        <v>108.46</v>
      </c>
      <c r="G22" s="3">
        <v>103.47</v>
      </c>
      <c r="I22" s="6">
        <v>39356</v>
      </c>
      <c r="J22" s="7" t="str" cm="1">
        <f t="array" aca="1" ref="J22" ca="1">variacion_interanual(IMAE[[#This Row],[Costa Rica]])</f>
        <v/>
      </c>
      <c r="K22" s="7" t="str" cm="1">
        <f t="array" aca="1" ref="K22" ca="1">variacion_interanual(IMAE[[#This Row],[El Salvador]])</f>
        <v/>
      </c>
      <c r="L22" s="7" t="str" cm="1">
        <f t="array" aca="1" ref="L22" ca="1">variacion_interanual(IMAE[[#This Row],[Guatemala]])</f>
        <v/>
      </c>
      <c r="M22" s="7" t="str" cm="1">
        <f t="array" aca="1" ref="M22" ca="1">variacion_interanual(IMAE[[#This Row],[Honduras]])</f>
        <v/>
      </c>
      <c r="N22" s="7" t="str" cm="1">
        <f t="array" aca="1" ref="N22" ca="1">variacion_interanual(IMAE[[#This Row],[Nicaragua]])</f>
        <v/>
      </c>
      <c r="O22" s="7" t="str" cm="1">
        <f t="array" aca="1" ref="O22" ca="1">variacion_interanual(IMAE[[#This Row],[República Dominicana]])</f>
        <v/>
      </c>
      <c r="Q22" s="6">
        <v>39356</v>
      </c>
      <c r="R22" s="7" t="str" cm="1">
        <f t="array" aca="1" ref="R22" ca="1">variacion_acumulada(IMAE[[#This Row],[Costa Rica]],IMAE_VA[[#This Row],[Mes]])</f>
        <v/>
      </c>
      <c r="S22" s="7" t="str" cm="1">
        <f t="array" aca="1" ref="S22" ca="1">variacion_acumulada(IMAE[[#This Row],[El Salvador]],IMAE_VA[[#This Row],[Mes]])</f>
        <v/>
      </c>
      <c r="T22" s="7" t="str" cm="1">
        <f t="array" aca="1" ref="T22" ca="1">variacion_acumulada(IMAE[[#This Row],[Guatemala]],IMAE_VA[[#This Row],[Mes]])</f>
        <v/>
      </c>
      <c r="U22" s="7" t="str" cm="1">
        <f t="array" aca="1" ref="U22" ca="1">variacion_acumulada(IMAE[[#This Row],[Honduras]],IMAE_VA[[#This Row],[Mes]])</f>
        <v/>
      </c>
      <c r="V22" s="7" t="str" cm="1">
        <f t="array" aca="1" ref="V22" ca="1">variacion_acumulada(IMAE[[#This Row],[Nicaragua]],IMAE_VA[[#This Row],[Mes]])</f>
        <v/>
      </c>
      <c r="W22" s="7" t="str" cm="1">
        <f t="array" aca="1" ref="W22" ca="1">variacion_acumulada(IMAE[[#This Row],[República Dominicana]],IMAE_VA[[#This Row],[Mes]])</f>
        <v/>
      </c>
      <c r="Y22" s="6">
        <f>IMAE[[#This Row],[Mes]]</f>
        <v>39356</v>
      </c>
      <c r="Z22" s="7" t="str" cm="1">
        <f t="array" aca="1" ref="Z22" ca="1">crecimiento_ultimo_año(IMAE[[#This Row],[Costa Rica]])</f>
        <v/>
      </c>
      <c r="AA22" s="7" t="str" cm="1">
        <f t="array" aca="1" ref="AA22" ca="1">crecimiento_ultimo_año(IMAE[[#This Row],[El Salvador]])</f>
        <v/>
      </c>
      <c r="AB22" s="7" t="str" cm="1">
        <f t="array" aca="1" ref="AB22" ca="1">crecimiento_ultimo_año(IMAE[[#This Row],[Guatemala]])</f>
        <v/>
      </c>
      <c r="AC22" s="7" t="str" cm="1">
        <f t="array" aca="1" ref="AC22" ca="1">crecimiento_ultimo_año(IMAE[[#This Row],[Honduras]])</f>
        <v/>
      </c>
      <c r="AD22" s="7" t="str" cm="1">
        <f t="array" aca="1" ref="AD22" ca="1">crecimiento_ultimo_año(IMAE[[#This Row],[Nicaragua]])</f>
        <v/>
      </c>
      <c r="AE22" s="7" t="str" cm="1">
        <f t="array" aca="1" ref="AE22" ca="1">crecimiento_ultimo_año(IMAE[[#This Row],[República Dominicana]])</f>
        <v/>
      </c>
      <c r="AG22" s="6">
        <f>IMAE[[#This Row],[Mes]]</f>
        <v>39356</v>
      </c>
      <c r="AH22" s="7" cm="1">
        <f t="array" aca="1" ref="AH22" ca="1">variacion_mensual(IMAE[[#This Row],[Costa Rica]])</f>
        <v>0.36096256684492456</v>
      </c>
      <c r="AI22" s="7" cm="1">
        <f t="array" aca="1" ref="AI22" ca="1">variacion_mensual(IMAE[[#This Row],[El Salvador]])</f>
        <v>1.2066865936012361</v>
      </c>
      <c r="AJ22" s="7" cm="1">
        <f t="array" aca="1" ref="AJ22" ca="1">variacion_mensual(IMAE[[#This Row],[Guatemala]])</f>
        <v>0.3207793750742427</v>
      </c>
      <c r="AK22" s="7" cm="1">
        <f t="array" aca="1" ref="AK22" ca="1">variacion_mensual(IMAE[[#This Row],[Honduras]])</f>
        <v>0.43480923510319514</v>
      </c>
      <c r="AL22" s="7" cm="1">
        <f t="array" aca="1" ref="AL22" ca="1">variacion_mensual(IMAE[[#This Row],[Nicaragua]])</f>
        <v>0.6029125313050665</v>
      </c>
      <c r="AM22" s="7" cm="1">
        <f t="array" aca="1" ref="AM22" ca="1">variacion_mensual(IMAE[[#This Row],[República Dominicana]])</f>
        <v>0.53439564710453524</v>
      </c>
    </row>
    <row r="23" spans="1:39" x14ac:dyDescent="0.25">
      <c r="A23" s="5">
        <v>39387</v>
      </c>
      <c r="B23" s="3">
        <v>75.34</v>
      </c>
      <c r="C23" s="3">
        <v>92.74</v>
      </c>
      <c r="D23" s="3">
        <v>84.75</v>
      </c>
      <c r="E23" s="3">
        <v>164.83</v>
      </c>
      <c r="F23" s="3">
        <v>109.21</v>
      </c>
      <c r="G23" s="3">
        <v>103.65</v>
      </c>
      <c r="I23" s="6">
        <v>39387</v>
      </c>
      <c r="J23" s="7" t="str" cm="1">
        <f t="array" aca="1" ref="J23" ca="1">variacion_interanual(IMAE[[#This Row],[Costa Rica]])</f>
        <v/>
      </c>
      <c r="K23" s="7" t="str" cm="1">
        <f t="array" aca="1" ref="K23" ca="1">variacion_interanual(IMAE[[#This Row],[El Salvador]])</f>
        <v/>
      </c>
      <c r="L23" s="7" t="str" cm="1">
        <f t="array" aca="1" ref="L23" ca="1">variacion_interanual(IMAE[[#This Row],[Guatemala]])</f>
        <v/>
      </c>
      <c r="M23" s="7" t="str" cm="1">
        <f t="array" aca="1" ref="M23" ca="1">variacion_interanual(IMAE[[#This Row],[Honduras]])</f>
        <v/>
      </c>
      <c r="N23" s="7" t="str" cm="1">
        <f t="array" aca="1" ref="N23" ca="1">variacion_interanual(IMAE[[#This Row],[Nicaragua]])</f>
        <v/>
      </c>
      <c r="O23" s="7" t="str" cm="1">
        <f t="array" aca="1" ref="O23" ca="1">variacion_interanual(IMAE[[#This Row],[República Dominicana]])</f>
        <v/>
      </c>
      <c r="Q23" s="6">
        <v>39387</v>
      </c>
      <c r="R23" s="7" t="str" cm="1">
        <f t="array" aca="1" ref="R23" ca="1">variacion_acumulada(IMAE[[#This Row],[Costa Rica]],IMAE_VA[[#This Row],[Mes]])</f>
        <v/>
      </c>
      <c r="S23" s="7" t="str" cm="1">
        <f t="array" aca="1" ref="S23" ca="1">variacion_acumulada(IMAE[[#This Row],[El Salvador]],IMAE_VA[[#This Row],[Mes]])</f>
        <v/>
      </c>
      <c r="T23" s="7" t="str" cm="1">
        <f t="array" aca="1" ref="T23" ca="1">variacion_acumulada(IMAE[[#This Row],[Guatemala]],IMAE_VA[[#This Row],[Mes]])</f>
        <v/>
      </c>
      <c r="U23" s="7" t="str" cm="1">
        <f t="array" aca="1" ref="U23" ca="1">variacion_acumulada(IMAE[[#This Row],[Honduras]],IMAE_VA[[#This Row],[Mes]])</f>
        <v/>
      </c>
      <c r="V23" s="7" t="str" cm="1">
        <f t="array" aca="1" ref="V23" ca="1">variacion_acumulada(IMAE[[#This Row],[Nicaragua]],IMAE_VA[[#This Row],[Mes]])</f>
        <v/>
      </c>
      <c r="W23" s="7" t="str" cm="1">
        <f t="array" aca="1" ref="W23" ca="1">variacion_acumulada(IMAE[[#This Row],[República Dominicana]],IMAE_VA[[#This Row],[Mes]])</f>
        <v/>
      </c>
      <c r="Y23" s="6">
        <f>IMAE[[#This Row],[Mes]]</f>
        <v>39387</v>
      </c>
      <c r="Z23" s="7" t="str" cm="1">
        <f t="array" aca="1" ref="Z23" ca="1">crecimiento_ultimo_año(IMAE[[#This Row],[Costa Rica]])</f>
        <v/>
      </c>
      <c r="AA23" s="7" t="str" cm="1">
        <f t="array" aca="1" ref="AA23" ca="1">crecimiento_ultimo_año(IMAE[[#This Row],[El Salvador]])</f>
        <v/>
      </c>
      <c r="AB23" s="7" t="str" cm="1">
        <f t="array" aca="1" ref="AB23" ca="1">crecimiento_ultimo_año(IMAE[[#This Row],[Guatemala]])</f>
        <v/>
      </c>
      <c r="AC23" s="7" t="str" cm="1">
        <f t="array" aca="1" ref="AC23" ca="1">crecimiento_ultimo_año(IMAE[[#This Row],[Honduras]])</f>
        <v/>
      </c>
      <c r="AD23" s="7" t="str" cm="1">
        <f t="array" aca="1" ref="AD23" ca="1">crecimiento_ultimo_año(IMAE[[#This Row],[Nicaragua]])</f>
        <v/>
      </c>
      <c r="AE23" s="7" t="str" cm="1">
        <f t="array" aca="1" ref="AE23" ca="1">crecimiento_ultimo_año(IMAE[[#This Row],[República Dominicana]])</f>
        <v/>
      </c>
      <c r="AG23" s="6">
        <f>IMAE[[#This Row],[Mes]]</f>
        <v>39387</v>
      </c>
      <c r="AH23" s="7" cm="1">
        <f t="array" aca="1" ref="AH23" ca="1">variacion_mensual(IMAE[[#This Row],[Costa Rica]])</f>
        <v>0.35966431330758386</v>
      </c>
      <c r="AI23" s="7" cm="1">
        <f t="array" aca="1" ref="AI23" ca="1">variacion_mensual(IMAE[[#This Row],[El Salvador]])</f>
        <v>1.4438853642528837</v>
      </c>
      <c r="AJ23" s="7" cm="1">
        <f t="array" aca="1" ref="AJ23" ca="1">variacion_mensual(IMAE[[#This Row],[Guatemala]])</f>
        <v>0.36712458550449689</v>
      </c>
      <c r="AK23" s="7" cm="1">
        <f t="array" aca="1" ref="AK23" ca="1">variacion_mensual(IMAE[[#This Row],[Honduras]])</f>
        <v>0.50609756097561576</v>
      </c>
      <c r="AL23" s="7" cm="1">
        <f t="array" aca="1" ref="AL23" ca="1">variacion_mensual(IMAE[[#This Row],[Nicaragua]])</f>
        <v>0.69149917020099316</v>
      </c>
      <c r="AM23" s="7" cm="1">
        <f t="array" aca="1" ref="AM23" ca="1">variacion_mensual(IMAE[[#This Row],[República Dominicana]])</f>
        <v>0.17396346767180049</v>
      </c>
    </row>
    <row r="24" spans="1:39" x14ac:dyDescent="0.25">
      <c r="A24" s="5">
        <v>39417</v>
      </c>
      <c r="B24" s="3">
        <v>75.61</v>
      </c>
      <c r="C24" s="3">
        <v>92.33</v>
      </c>
      <c r="D24" s="3">
        <v>85.2</v>
      </c>
      <c r="E24" s="3">
        <v>165.71</v>
      </c>
      <c r="F24" s="3">
        <v>109.94</v>
      </c>
      <c r="G24" s="3">
        <v>103.67</v>
      </c>
      <c r="I24" s="6">
        <v>39417</v>
      </c>
      <c r="J24" s="7" t="str" cm="1">
        <f t="array" aca="1" ref="J24" ca="1">variacion_interanual(IMAE[[#This Row],[Costa Rica]])</f>
        <v/>
      </c>
      <c r="K24" s="7" t="str" cm="1">
        <f t="array" aca="1" ref="K24" ca="1">variacion_interanual(IMAE[[#This Row],[El Salvador]])</f>
        <v/>
      </c>
      <c r="L24" s="7" t="str" cm="1">
        <f t="array" aca="1" ref="L24" ca="1">variacion_interanual(IMAE[[#This Row],[Guatemala]])</f>
        <v/>
      </c>
      <c r="M24" s="7" t="str" cm="1">
        <f t="array" aca="1" ref="M24" ca="1">variacion_interanual(IMAE[[#This Row],[Honduras]])</f>
        <v/>
      </c>
      <c r="N24" s="7" t="str" cm="1">
        <f t="array" aca="1" ref="N24" ca="1">variacion_interanual(IMAE[[#This Row],[Nicaragua]])</f>
        <v/>
      </c>
      <c r="O24" s="7" t="str" cm="1">
        <f t="array" aca="1" ref="O24" ca="1">variacion_interanual(IMAE[[#This Row],[República Dominicana]])</f>
        <v/>
      </c>
      <c r="Q24" s="6">
        <v>39417</v>
      </c>
      <c r="R24" s="7" t="str" cm="1">
        <f t="array" aca="1" ref="R24" ca="1">variacion_acumulada(IMAE[[#This Row],[Costa Rica]],IMAE_VA[[#This Row],[Mes]])</f>
        <v/>
      </c>
      <c r="S24" s="7" t="str" cm="1">
        <f t="array" aca="1" ref="S24" ca="1">variacion_acumulada(IMAE[[#This Row],[El Salvador]],IMAE_VA[[#This Row],[Mes]])</f>
        <v/>
      </c>
      <c r="T24" s="7" t="str" cm="1">
        <f t="array" aca="1" ref="T24" ca="1">variacion_acumulada(IMAE[[#This Row],[Guatemala]],IMAE_VA[[#This Row],[Mes]])</f>
        <v/>
      </c>
      <c r="U24" s="7" t="str" cm="1">
        <f t="array" aca="1" ref="U24" ca="1">variacion_acumulada(IMAE[[#This Row],[Honduras]],IMAE_VA[[#This Row],[Mes]])</f>
        <v/>
      </c>
      <c r="V24" s="7" t="str" cm="1">
        <f t="array" aca="1" ref="V24" ca="1">variacion_acumulada(IMAE[[#This Row],[Nicaragua]],IMAE_VA[[#This Row],[Mes]])</f>
        <v/>
      </c>
      <c r="W24" s="7" t="str" cm="1">
        <f t="array" aca="1" ref="W24" ca="1">variacion_acumulada(IMAE[[#This Row],[República Dominicana]],IMAE_VA[[#This Row],[Mes]])</f>
        <v/>
      </c>
      <c r="Y24" s="6">
        <f>IMAE[[#This Row],[Mes]]</f>
        <v>39417</v>
      </c>
      <c r="Z24" s="7" t="str" cm="1">
        <f t="array" aca="1" ref="Z24" ca="1">crecimiento_ultimo_año(IMAE[[#This Row],[Costa Rica]])</f>
        <v/>
      </c>
      <c r="AA24" s="7" t="str" cm="1">
        <f t="array" aca="1" ref="AA24" ca="1">crecimiento_ultimo_año(IMAE[[#This Row],[El Salvador]])</f>
        <v/>
      </c>
      <c r="AB24" s="7" t="str" cm="1">
        <f t="array" aca="1" ref="AB24" ca="1">crecimiento_ultimo_año(IMAE[[#This Row],[Guatemala]])</f>
        <v/>
      </c>
      <c r="AC24" s="7" t="str" cm="1">
        <f t="array" aca="1" ref="AC24" ca="1">crecimiento_ultimo_año(IMAE[[#This Row],[Honduras]])</f>
        <v/>
      </c>
      <c r="AD24" s="7" t="str" cm="1">
        <f t="array" aca="1" ref="AD24" ca="1">crecimiento_ultimo_año(IMAE[[#This Row],[Nicaragua]])</f>
        <v/>
      </c>
      <c r="AE24" s="7" t="str" cm="1">
        <f t="array" aca="1" ref="AE24" ca="1">crecimiento_ultimo_año(IMAE[[#This Row],[República Dominicana]])</f>
        <v/>
      </c>
      <c r="AG24" s="6">
        <f>IMAE[[#This Row],[Mes]]</f>
        <v>39417</v>
      </c>
      <c r="AH24" s="7" cm="1">
        <f t="array" aca="1" ref="AH24" ca="1">variacion_mensual(IMAE[[#This Row],[Costa Rica]])</f>
        <v>0.35837536501193146</v>
      </c>
      <c r="AI24" s="7" cm="1">
        <f t="array" aca="1" ref="AI24" ca="1">variacion_mensual(IMAE[[#This Row],[El Salvador]])</f>
        <v>-0.44209618287686103</v>
      </c>
      <c r="AJ24" s="7" cm="1">
        <f t="array" aca="1" ref="AJ24" ca="1">variacion_mensual(IMAE[[#This Row],[Guatemala]])</f>
        <v>0.53097345132744334</v>
      </c>
      <c r="AK24" s="7" cm="1">
        <f t="array" aca="1" ref="AK24" ca="1">variacion_mensual(IMAE[[#This Row],[Honduras]])</f>
        <v>0.53388339501303506</v>
      </c>
      <c r="AL24" s="7" cm="1">
        <f t="array" aca="1" ref="AL24" ca="1">variacion_mensual(IMAE[[#This Row],[Nicaragua]])</f>
        <v>0.66843695632268219</v>
      </c>
      <c r="AM24" s="7" cm="1">
        <f t="array" aca="1" ref="AM24" ca="1">variacion_mensual(IMAE[[#This Row],[República Dominicana]])</f>
        <v>1.9295706705246829E-2</v>
      </c>
    </row>
    <row r="25" spans="1:39" x14ac:dyDescent="0.25">
      <c r="A25" s="5">
        <v>39448</v>
      </c>
      <c r="B25" s="3">
        <v>75.94</v>
      </c>
      <c r="C25" s="3">
        <v>90.72</v>
      </c>
      <c r="D25" s="3">
        <v>85.74</v>
      </c>
      <c r="E25" s="3">
        <v>166.54</v>
      </c>
      <c r="F25" s="3">
        <v>110.56</v>
      </c>
      <c r="G25" s="3">
        <v>103.73</v>
      </c>
      <c r="I25" s="6">
        <v>39448</v>
      </c>
      <c r="J25" s="7" cm="1">
        <f t="array" aca="1" ref="J25" ca="1">variacion_interanual(IMAE[[#This Row],[Costa Rica]])</f>
        <v>5.8102271143932072</v>
      </c>
      <c r="K25" s="7" cm="1">
        <f t="array" aca="1" ref="K25" ca="1">variacion_interanual(IMAE[[#This Row],[El Salvador]])</f>
        <v>4.6246107715373075</v>
      </c>
      <c r="L25" s="7" cm="1">
        <f t="array" aca="1" ref="L25" ca="1">variacion_interanual(IMAE[[#This Row],[Guatemala]])</f>
        <v>4.7653958944281483</v>
      </c>
      <c r="M25" s="7" cm="1">
        <f t="array" aca="1" ref="M25" ca="1">variacion_interanual(IMAE[[#This Row],[Honduras]])</f>
        <v>5.3383934218848905</v>
      </c>
      <c r="N25" s="7" cm="1">
        <f t="array" aca="1" ref="N25" ca="1">variacion_interanual(IMAE[[#This Row],[Nicaragua]])</f>
        <v>7.7582846003898753</v>
      </c>
      <c r="O25" s="7" cm="1">
        <f t="array" aca="1" ref="O25" ca="1">variacion_interanual(IMAE[[#This Row],[República Dominicana]])</f>
        <v>7.5479523068947563</v>
      </c>
      <c r="Q25" s="6">
        <v>39448</v>
      </c>
      <c r="R25" s="7" cm="1">
        <f t="array" aca="1" ref="R25" ca="1">variacion_acumulada(IMAE[[#This Row],[Costa Rica]],IMAE_VA[[#This Row],[Mes]])</f>
        <v>5.8102271143932072</v>
      </c>
      <c r="S25" s="7" cm="1">
        <f t="array" aca="1" ref="S25" ca="1">variacion_acumulada(IMAE[[#This Row],[El Salvador]],IMAE_VA[[#This Row],[Mes]])</f>
        <v>4.6246107715373075</v>
      </c>
      <c r="T25" s="7" cm="1">
        <f t="array" aca="1" ref="T25" ca="1">variacion_acumulada(IMAE[[#This Row],[Guatemala]],IMAE_VA[[#This Row],[Mes]])</f>
        <v>4.7653958944281483</v>
      </c>
      <c r="U25" s="7" cm="1">
        <f t="array" aca="1" ref="U25" ca="1">variacion_acumulada(IMAE[[#This Row],[Honduras]],IMAE_VA[[#This Row],[Mes]])</f>
        <v>5.3383934218848905</v>
      </c>
      <c r="V25" s="7" cm="1">
        <f t="array" aca="1" ref="V25" ca="1">variacion_acumulada(IMAE[[#This Row],[Nicaragua]],IMAE_VA[[#This Row],[Mes]])</f>
        <v>7.7582846003898753</v>
      </c>
      <c r="W25" s="7" cm="1">
        <f t="array" aca="1" ref="W25" ca="1">variacion_acumulada(IMAE[[#This Row],[República Dominicana]],IMAE_VA[[#This Row],[Mes]])</f>
        <v>7.5479523068947563</v>
      </c>
      <c r="Y25" s="6">
        <f>IMAE[[#This Row],[Mes]]</f>
        <v>39448</v>
      </c>
      <c r="Z25" s="7" t="str" cm="1">
        <f t="array" aca="1" ref="Z25" ca="1">crecimiento_ultimo_año(IMAE[[#This Row],[Costa Rica]])</f>
        <v/>
      </c>
      <c r="AA25" s="7" t="str" cm="1">
        <f t="array" aca="1" ref="AA25" ca="1">crecimiento_ultimo_año(IMAE[[#This Row],[El Salvador]])</f>
        <v/>
      </c>
      <c r="AB25" s="7" t="str" cm="1">
        <f t="array" aca="1" ref="AB25" ca="1">crecimiento_ultimo_año(IMAE[[#This Row],[Guatemala]])</f>
        <v/>
      </c>
      <c r="AC25" s="7" t="str" cm="1">
        <f t="array" aca="1" ref="AC25" ca="1">crecimiento_ultimo_año(IMAE[[#This Row],[Honduras]])</f>
        <v/>
      </c>
      <c r="AD25" s="7" t="str" cm="1">
        <f t="array" aca="1" ref="AD25" ca="1">crecimiento_ultimo_año(IMAE[[#This Row],[Nicaragua]])</f>
        <v/>
      </c>
      <c r="AE25" s="7" t="str" cm="1">
        <f t="array" aca="1" ref="AE25" ca="1">crecimiento_ultimo_año(IMAE[[#This Row],[República Dominicana]])</f>
        <v/>
      </c>
      <c r="AG25" s="6">
        <f>IMAE[[#This Row],[Mes]]</f>
        <v>39448</v>
      </c>
      <c r="AH25" s="7" cm="1">
        <f t="array" aca="1" ref="AH25" ca="1">variacion_mensual(IMAE[[#This Row],[Costa Rica]])</f>
        <v>0.43645020499933906</v>
      </c>
      <c r="AI25" s="7" cm="1">
        <f t="array" aca="1" ref="AI25" ca="1">variacion_mensual(IMAE[[#This Row],[El Salvador]])</f>
        <v>-1.743745261561791</v>
      </c>
      <c r="AJ25" s="7" cm="1">
        <f t="array" aca="1" ref="AJ25" ca="1">variacion_mensual(IMAE[[#This Row],[Guatemala]])</f>
        <v>0.6338028169013965</v>
      </c>
      <c r="AK25" s="7" cm="1">
        <f t="array" aca="1" ref="AK25" ca="1">variacion_mensual(IMAE[[#This Row],[Honduras]])</f>
        <v>0.50087502262987638</v>
      </c>
      <c r="AL25" s="7" cm="1">
        <f t="array" aca="1" ref="AL25" ca="1">variacion_mensual(IMAE[[#This Row],[Nicaragua]])</f>
        <v>0.56394396943788561</v>
      </c>
      <c r="AM25" s="7" cm="1">
        <f t="array" aca="1" ref="AM25" ca="1">variacion_mensual(IMAE[[#This Row],[República Dominicana]])</f>
        <v>5.78759525417194E-2</v>
      </c>
    </row>
    <row r="26" spans="1:39" x14ac:dyDescent="0.25">
      <c r="A26" s="5">
        <v>39479</v>
      </c>
      <c r="B26" s="3">
        <v>76.23</v>
      </c>
      <c r="C26" s="3">
        <v>90.22</v>
      </c>
      <c r="D26" s="3">
        <v>86.36</v>
      </c>
      <c r="E26" s="3">
        <v>167.22</v>
      </c>
      <c r="F26" s="3">
        <v>111.03</v>
      </c>
      <c r="G26" s="3">
        <v>103.99</v>
      </c>
      <c r="I26" s="6">
        <v>39479</v>
      </c>
      <c r="J26" s="7" cm="1">
        <f t="array" aca="1" ref="J26" ca="1">variacion_interanual(IMAE[[#This Row],[Costa Rica]])</f>
        <v>5.6109725685785428</v>
      </c>
      <c r="K26" s="7" cm="1">
        <f t="array" aca="1" ref="K26" ca="1">variacion_interanual(IMAE[[#This Row],[El Salvador]])</f>
        <v>4.8338368580060465</v>
      </c>
      <c r="L26" s="7" cm="1">
        <f t="array" aca="1" ref="L26" ca="1">variacion_interanual(IMAE[[#This Row],[Guatemala]])</f>
        <v>4.9076773566569587</v>
      </c>
      <c r="M26" s="7" cm="1">
        <f t="array" aca="1" ref="M26" ca="1">variacion_interanual(IMAE[[#This Row],[Honduras]])</f>
        <v>6.0502283105022814</v>
      </c>
      <c r="N26" s="7" cm="1">
        <f t="array" aca="1" ref="N26" ca="1">variacion_interanual(IMAE[[#This Row],[Nicaragua]])</f>
        <v>7.722906762394488</v>
      </c>
      <c r="O26" s="7" cm="1">
        <f t="array" aca="1" ref="O26" ca="1">variacion_interanual(IMAE[[#This Row],[República Dominicana]])</f>
        <v>7.4943146578457798</v>
      </c>
      <c r="Q26" s="6">
        <v>39479</v>
      </c>
      <c r="R26" s="7" cm="1">
        <f t="array" aca="1" ref="R26" ca="1">variacion_acumulada(IMAE[[#This Row],[Costa Rica]],IMAE_VA[[#This Row],[Mes]])</f>
        <v>5.7103160819729215</v>
      </c>
      <c r="S26" s="7" cm="1">
        <f t="array" aca="1" ref="S26" ca="1">variacion_acumulada(IMAE[[#This Row],[El Salvador]],IMAE_VA[[#This Row],[Mes]])</f>
        <v>4.7288302367309187</v>
      </c>
      <c r="T26" s="7" cm="1">
        <f t="array" aca="1" ref="T26" ca="1">variacion_acumulada(IMAE[[#This Row],[Guatemala]],IMAE_VA[[#This Row],[Mes]])</f>
        <v>4.8367446393762226</v>
      </c>
      <c r="U26" s="7" cm="1">
        <f t="array" aca="1" ref="U26" ca="1">variacion_acumulada(IMAE[[#This Row],[Honduras]],IMAE_VA[[#This Row],[Mes]])</f>
        <v>5.6938374817911308</v>
      </c>
      <c r="V26" s="7" cm="1">
        <f t="array" aca="1" ref="V26" ca="1">variacion_acumulada(IMAE[[#This Row],[Nicaragua]],IMAE_VA[[#This Row],[Mes]])</f>
        <v>7.7405552584236981</v>
      </c>
      <c r="W26" s="7" cm="1">
        <f t="array" aca="1" ref="W26" ca="1">variacion_acumulada(IMAE[[#This Row],[República Dominicana]],IMAE_VA[[#This Row],[Mes]])</f>
        <v>7.5210932242869788</v>
      </c>
      <c r="Y26" s="6">
        <f>IMAE[[#This Row],[Mes]]</f>
        <v>39479</v>
      </c>
      <c r="Z26" s="7" t="str" cm="1">
        <f t="array" aca="1" ref="Z26" ca="1">crecimiento_ultimo_año(IMAE[[#This Row],[Costa Rica]])</f>
        <v/>
      </c>
      <c r="AA26" s="7" t="str" cm="1">
        <f t="array" aca="1" ref="AA26" ca="1">crecimiento_ultimo_año(IMAE[[#This Row],[El Salvador]])</f>
        <v/>
      </c>
      <c r="AB26" s="7" t="str" cm="1">
        <f t="array" aca="1" ref="AB26" ca="1">crecimiento_ultimo_año(IMAE[[#This Row],[Guatemala]])</f>
        <v/>
      </c>
      <c r="AC26" s="7" t="str" cm="1">
        <f t="array" aca="1" ref="AC26" ca="1">crecimiento_ultimo_año(IMAE[[#This Row],[Honduras]])</f>
        <v/>
      </c>
      <c r="AD26" s="7" t="str" cm="1">
        <f t="array" aca="1" ref="AD26" ca="1">crecimiento_ultimo_año(IMAE[[#This Row],[Nicaragua]])</f>
        <v/>
      </c>
      <c r="AE26" s="7" t="str" cm="1">
        <f t="array" aca="1" ref="AE26" ca="1">crecimiento_ultimo_año(IMAE[[#This Row],[República Dominicana]])</f>
        <v/>
      </c>
      <c r="AG26" s="6">
        <f>IMAE[[#This Row],[Mes]]</f>
        <v>39479</v>
      </c>
      <c r="AH26" s="7" cm="1">
        <f t="array" aca="1" ref="AH26" ca="1">variacion_mensual(IMAE[[#This Row],[Costa Rica]])</f>
        <v>0.38188043191993426</v>
      </c>
      <c r="AI26" s="7" cm="1">
        <f t="array" aca="1" ref="AI26" ca="1">variacion_mensual(IMAE[[#This Row],[El Salvador]])</f>
        <v>-0.55114638447971709</v>
      </c>
      <c r="AJ26" s="7" cm="1">
        <f t="array" aca="1" ref="AJ26" ca="1">variacion_mensual(IMAE[[#This Row],[Guatemala]])</f>
        <v>0.72311639841382558</v>
      </c>
      <c r="AK26" s="7" cm="1">
        <f t="array" aca="1" ref="AK26" ca="1">variacion_mensual(IMAE[[#This Row],[Honduras]])</f>
        <v>0.40831031584003252</v>
      </c>
      <c r="AL26" s="7" cm="1">
        <f t="array" aca="1" ref="AL26" ca="1">variacion_mensual(IMAE[[#This Row],[Nicaragua]])</f>
        <v>0.42510853835020512</v>
      </c>
      <c r="AM26" s="7" cm="1">
        <f t="array" aca="1" ref="AM26" ca="1">variacion_mensual(IMAE[[#This Row],[República Dominicana]])</f>
        <v>0.25065072785115383</v>
      </c>
    </row>
    <row r="27" spans="1:39" x14ac:dyDescent="0.25">
      <c r="A27" s="5">
        <v>39508</v>
      </c>
      <c r="B27" s="3">
        <v>76.430000000000007</v>
      </c>
      <c r="C27" s="3">
        <v>91.08</v>
      </c>
      <c r="D27" s="3">
        <v>86.89</v>
      </c>
      <c r="E27" s="3">
        <v>167.94</v>
      </c>
      <c r="F27" s="3">
        <v>111.25</v>
      </c>
      <c r="G27" s="3">
        <v>104.36</v>
      </c>
      <c r="I27" s="6">
        <v>39508</v>
      </c>
      <c r="J27" s="7" cm="1">
        <f t="array" aca="1" ref="J27" ca="1">variacion_interanual(IMAE[[#This Row],[Costa Rica]])</f>
        <v>5.2754820936639302</v>
      </c>
      <c r="K27" s="7" cm="1">
        <f t="array" aca="1" ref="K27" ca="1">variacion_interanual(IMAE[[#This Row],[El Salvador]])</f>
        <v>6.1662198391420731</v>
      </c>
      <c r="L27" s="7" cm="1">
        <f t="array" aca="1" ref="L27" ca="1">variacion_interanual(IMAE[[#This Row],[Guatemala]])</f>
        <v>4.9522889237830547</v>
      </c>
      <c r="M27" s="7" cm="1">
        <f t="array" aca="1" ref="M27" ca="1">variacion_interanual(IMAE[[#This Row],[Honduras]])</f>
        <v>5.9825823551684865</v>
      </c>
      <c r="N27" s="7" cm="1">
        <f t="array" aca="1" ref="N27" ca="1">variacion_interanual(IMAE[[#This Row],[Nicaragua]])</f>
        <v>7.1462968313589448</v>
      </c>
      <c r="O27" s="7" cm="1">
        <f t="array" aca="1" ref="O27" ca="1">variacion_interanual(IMAE[[#This Row],[República Dominicana]])</f>
        <v>7.3110539845758327</v>
      </c>
      <c r="Q27" s="6">
        <v>39508</v>
      </c>
      <c r="R27" s="7" cm="1">
        <f t="array" aca="1" ref="R27" ca="1">variacion_acumulada(IMAE[[#This Row],[Costa Rica]],IMAE_VA[[#This Row],[Mes]])</f>
        <v>5.5645347494805097</v>
      </c>
      <c r="S27" s="7" cm="1">
        <f t="array" aca="1" ref="S27" ca="1">variacion_acumulada(IMAE[[#This Row],[El Salvador]],IMAE_VA[[#This Row],[Mes]])</f>
        <v>5.2057549504950451</v>
      </c>
      <c r="T27" s="7" cm="1">
        <f t="array" aca="1" ref="T27" ca="1">variacion_acumulada(IMAE[[#This Row],[Guatemala]],IMAE_VA[[#This Row],[Mes]])</f>
        <v>4.8754808665721905</v>
      </c>
      <c r="U27" s="7" cm="1">
        <f t="array" aca="1" ref="U27" ca="1">variacion_acumulada(IMAE[[#This Row],[Honduras]],IMAE_VA[[#This Row],[Mes]])</f>
        <v>5.7903171390013553</v>
      </c>
      <c r="V27" s="7" cm="1">
        <f t="array" aca="1" ref="V27" ca="1">variacion_acumulada(IMAE[[#This Row],[Nicaragua]],IMAE_VA[[#This Row],[Mes]])</f>
        <v>7.5411954765751243</v>
      </c>
      <c r="W27" s="7" cm="1">
        <f t="array" aca="1" ref="W27" ca="1">variacion_acumulada(IMAE[[#This Row],[República Dominicana]],IMAE_VA[[#This Row],[Mes]])</f>
        <v>7.4507643575264959</v>
      </c>
      <c r="Y27" s="6">
        <f>IMAE[[#This Row],[Mes]]</f>
        <v>39508</v>
      </c>
      <c r="Z27" s="7" t="str" cm="1">
        <f t="array" aca="1" ref="Z27" ca="1">crecimiento_ultimo_año(IMAE[[#This Row],[Costa Rica]])</f>
        <v/>
      </c>
      <c r="AA27" s="7" t="str" cm="1">
        <f t="array" aca="1" ref="AA27" ca="1">crecimiento_ultimo_año(IMAE[[#This Row],[El Salvador]])</f>
        <v/>
      </c>
      <c r="AB27" s="7" t="str" cm="1">
        <f t="array" aca="1" ref="AB27" ca="1">crecimiento_ultimo_año(IMAE[[#This Row],[Guatemala]])</f>
        <v/>
      </c>
      <c r="AC27" s="7" t="str" cm="1">
        <f t="array" aca="1" ref="AC27" ca="1">crecimiento_ultimo_año(IMAE[[#This Row],[Honduras]])</f>
        <v/>
      </c>
      <c r="AD27" s="7" t="str" cm="1">
        <f t="array" aca="1" ref="AD27" ca="1">crecimiento_ultimo_año(IMAE[[#This Row],[Nicaragua]])</f>
        <v/>
      </c>
      <c r="AE27" s="7" t="str" cm="1">
        <f t="array" aca="1" ref="AE27" ca="1">crecimiento_ultimo_año(IMAE[[#This Row],[República Dominicana]])</f>
        <v/>
      </c>
      <c r="AG27" s="6">
        <f>IMAE[[#This Row],[Mes]]</f>
        <v>39508</v>
      </c>
      <c r="AH27" s="7" cm="1">
        <f t="array" aca="1" ref="AH27" ca="1">variacion_mensual(IMAE[[#This Row],[Costa Rica]])</f>
        <v>0.26236389872753563</v>
      </c>
      <c r="AI27" s="7" cm="1">
        <f t="array" aca="1" ref="AI27" ca="1">variacion_mensual(IMAE[[#This Row],[El Salvador]])</f>
        <v>0.95322544890268368</v>
      </c>
      <c r="AJ27" s="7" cm="1">
        <f t="array" aca="1" ref="AJ27" ca="1">variacion_mensual(IMAE[[#This Row],[Guatemala]])</f>
        <v>0.61371005094952302</v>
      </c>
      <c r="AK27" s="7" cm="1">
        <f t="array" aca="1" ref="AK27" ca="1">variacion_mensual(IMAE[[#This Row],[Honduras]])</f>
        <v>0.43057050592034685</v>
      </c>
      <c r="AL27" s="7" cm="1">
        <f t="array" aca="1" ref="AL27" ca="1">variacion_mensual(IMAE[[#This Row],[Nicaragua]])</f>
        <v>0.19814464559129163</v>
      </c>
      <c r="AM27" s="7" cm="1">
        <f t="array" aca="1" ref="AM27" ca="1">variacion_mensual(IMAE[[#This Row],[República Dominicana]])</f>
        <v>0.35580344263872465</v>
      </c>
    </row>
    <row r="28" spans="1:39" x14ac:dyDescent="0.25">
      <c r="A28" s="5">
        <v>39539</v>
      </c>
      <c r="B28" s="3">
        <v>76.569999999999993</v>
      </c>
      <c r="C28" s="3">
        <v>91.46</v>
      </c>
      <c r="D28" s="3">
        <v>87.22</v>
      </c>
      <c r="E28" s="3">
        <v>170.38</v>
      </c>
      <c r="F28" s="3">
        <v>111.3</v>
      </c>
      <c r="G28" s="3">
        <v>104.52</v>
      </c>
      <c r="I28" s="6">
        <v>39539</v>
      </c>
      <c r="J28" s="7" cm="1">
        <f t="array" aca="1" ref="J28" ca="1">variacion_interanual(IMAE[[#This Row],[Costa Rica]])</f>
        <v>4.8042704626334309</v>
      </c>
      <c r="K28" s="7" cm="1">
        <f t="array" aca="1" ref="K28" ca="1">variacion_interanual(IMAE[[#This Row],[El Salvador]])</f>
        <v>5.9914242670065843</v>
      </c>
      <c r="L28" s="7" cm="1">
        <f t="array" aca="1" ref="L28" ca="1">variacion_interanual(IMAE[[#This Row],[Guatemala]])</f>
        <v>4.8317307692307576</v>
      </c>
      <c r="M28" s="7" cm="1">
        <f t="array" aca="1" ref="M28" ca="1">variacion_interanual(IMAE[[#This Row],[Honduras]])</f>
        <v>6.9017442590036282</v>
      </c>
      <c r="N28" s="7" cm="1">
        <f t="array" aca="1" ref="N28" ca="1">variacion_interanual(IMAE[[#This Row],[Nicaragua]])</f>
        <v>6.3037249283667496</v>
      </c>
      <c r="O28" s="7" cm="1">
        <f t="array" aca="1" ref="O28" ca="1">variacion_interanual(IMAE[[#This Row],[República Dominicana]])</f>
        <v>6.8056407112201178</v>
      </c>
      <c r="Q28" s="6">
        <v>39539</v>
      </c>
      <c r="R28" s="7" cm="1">
        <f t="array" aca="1" ref="R28" ca="1">variacion_acumulada(IMAE[[#This Row],[Costa Rica]],IMAE_VA[[#This Row],[Mes]])</f>
        <v>5.3727426539138756</v>
      </c>
      <c r="S28" s="7" cm="1">
        <f t="array" aca="1" ref="S28" ca="1">variacion_acumulada(IMAE[[#This Row],[El Salvador]],IMAE_VA[[#This Row],[Mes]])</f>
        <v>5.4023488473249115</v>
      </c>
      <c r="T28" s="7" cm="1">
        <f t="array" aca="1" ref="T28" ca="1">variacion_acumulada(IMAE[[#This Row],[Guatemala]],IMAE_VA[[#This Row],[Mes]])</f>
        <v>4.8644555505073628</v>
      </c>
      <c r="U28" s="7" cm="1">
        <f t="array" aca="1" ref="U28" ca="1">variacion_acumulada(IMAE[[#This Row],[Honduras]],IMAE_VA[[#This Row],[Mes]])</f>
        <v>6.0698841576970253</v>
      </c>
      <c r="V28" s="7" cm="1">
        <f t="array" aca="1" ref="V28" ca="1">variacion_acumulada(IMAE[[#This Row],[Nicaragua]],IMAE_VA[[#This Row],[Mes]])</f>
        <v>7.2283920811202496</v>
      </c>
      <c r="W28" s="7" cm="1">
        <f t="array" aca="1" ref="W28" ca="1">variacion_acumulada(IMAE[[#This Row],[República Dominicana]],IMAE_VA[[#This Row],[Mes]])</f>
        <v>7.2881792428534542</v>
      </c>
      <c r="Y28" s="6">
        <f>IMAE[[#This Row],[Mes]]</f>
        <v>39539</v>
      </c>
      <c r="Z28" s="7" t="str" cm="1">
        <f t="array" aca="1" ref="Z28" ca="1">crecimiento_ultimo_año(IMAE[[#This Row],[Costa Rica]])</f>
        <v/>
      </c>
      <c r="AA28" s="7" t="str" cm="1">
        <f t="array" aca="1" ref="AA28" ca="1">crecimiento_ultimo_año(IMAE[[#This Row],[El Salvador]])</f>
        <v/>
      </c>
      <c r="AB28" s="7" t="str" cm="1">
        <f t="array" aca="1" ref="AB28" ca="1">crecimiento_ultimo_año(IMAE[[#This Row],[Guatemala]])</f>
        <v/>
      </c>
      <c r="AC28" s="7" t="str" cm="1">
        <f t="array" aca="1" ref="AC28" ca="1">crecimiento_ultimo_año(IMAE[[#This Row],[Honduras]])</f>
        <v/>
      </c>
      <c r="AD28" s="7" t="str" cm="1">
        <f t="array" aca="1" ref="AD28" ca="1">crecimiento_ultimo_año(IMAE[[#This Row],[Nicaragua]])</f>
        <v/>
      </c>
      <c r="AE28" s="7" t="str" cm="1">
        <f t="array" aca="1" ref="AE28" ca="1">crecimiento_ultimo_año(IMAE[[#This Row],[República Dominicana]])</f>
        <v/>
      </c>
      <c r="AG28" s="6">
        <f>IMAE[[#This Row],[Mes]]</f>
        <v>39539</v>
      </c>
      <c r="AH28" s="7" cm="1">
        <f t="array" aca="1" ref="AH28" ca="1">variacion_mensual(IMAE[[#This Row],[Costa Rica]])</f>
        <v>0.18317414627762041</v>
      </c>
      <c r="AI28" s="7" cm="1">
        <f t="array" aca="1" ref="AI28" ca="1">variacion_mensual(IMAE[[#This Row],[El Salvador]])</f>
        <v>0.41721563460692668</v>
      </c>
      <c r="AJ28" s="7" cm="1">
        <f t="array" aca="1" ref="AJ28" ca="1">variacion_mensual(IMAE[[#This Row],[Guatemala]])</f>
        <v>0.37979053976291421</v>
      </c>
      <c r="AK28" s="7" cm="1">
        <f t="array" aca="1" ref="AK28" ca="1">variacion_mensual(IMAE[[#This Row],[Honduras]])</f>
        <v>1.4528998451827979</v>
      </c>
      <c r="AL28" s="7" cm="1">
        <f t="array" aca="1" ref="AL28" ca="1">variacion_mensual(IMAE[[#This Row],[Nicaragua]])</f>
        <v>4.4943820224707665E-2</v>
      </c>
      <c r="AM28" s="7" cm="1">
        <f t="array" aca="1" ref="AM28" ca="1">variacion_mensual(IMAE[[#This Row],[República Dominicana]])</f>
        <v>0.15331544653123252</v>
      </c>
    </row>
    <row r="29" spans="1:39" x14ac:dyDescent="0.25">
      <c r="A29" s="5">
        <v>39569</v>
      </c>
      <c r="B29" s="3">
        <v>76.66</v>
      </c>
      <c r="C29" s="3">
        <v>90.48</v>
      </c>
      <c r="D29" s="3">
        <v>87.28</v>
      </c>
      <c r="E29" s="3">
        <v>170.79</v>
      </c>
      <c r="F29" s="3">
        <v>111.23</v>
      </c>
      <c r="G29" s="3">
        <v>104.36</v>
      </c>
      <c r="I29" s="6">
        <v>39569</v>
      </c>
      <c r="J29" s="7" cm="1">
        <f t="array" aca="1" ref="J29" ca="1">variacion_interanual(IMAE[[#This Row],[Costa Rica]])</f>
        <v>4.2709466811751806</v>
      </c>
      <c r="K29" s="7" cm="1">
        <f t="array" aca="1" ref="K29" ca="1">variacion_interanual(IMAE[[#This Row],[El Salvador]])</f>
        <v>2.6781661370858023</v>
      </c>
      <c r="L29" s="7" cm="1">
        <f t="array" aca="1" ref="L29" ca="1">variacion_interanual(IMAE[[#This Row],[Guatemala]])</f>
        <v>4.6021093000958802</v>
      </c>
      <c r="M29" s="7" cm="1">
        <f t="array" aca="1" ref="M29" ca="1">variacion_interanual(IMAE[[#This Row],[Honduras]])</f>
        <v>6.5174005238867405</v>
      </c>
      <c r="N29" s="7" cm="1">
        <f t="array" aca="1" ref="N29" ca="1">variacion_interanual(IMAE[[#This Row],[Nicaragua]])</f>
        <v>5.43127962085308</v>
      </c>
      <c r="O29" s="7" cm="1">
        <f t="array" aca="1" ref="O29" ca="1">variacion_interanual(IMAE[[#This Row],[República Dominicana]])</f>
        <v>5.755978921767313</v>
      </c>
      <c r="Q29" s="6">
        <v>39569</v>
      </c>
      <c r="R29" s="7" cm="1">
        <f t="array" aca="1" ref="R29" ca="1">variacion_acumulada(IMAE[[#This Row],[Costa Rica]],IMAE_VA[[#This Row],[Mes]])</f>
        <v>5.1496709167515808</v>
      </c>
      <c r="S29" s="7" cm="1">
        <f t="array" aca="1" ref="S29" ca="1">variacion_acumulada(IMAE[[#This Row],[El Salvador]],IMAE_VA[[#This Row],[Mes]])</f>
        <v>4.8479109407118193</v>
      </c>
      <c r="T29" s="7" cm="1">
        <f t="array" aca="1" ref="T29" ca="1">variacion_acumulada(IMAE[[#This Row],[Guatemala]],IMAE_VA[[#This Row],[Mes]])</f>
        <v>4.8115283251529473</v>
      </c>
      <c r="U29" s="7" cm="1">
        <f t="array" aca="1" ref="U29" ca="1">variacion_acumulada(IMAE[[#This Row],[Honduras]],IMAE_VA[[#This Row],[Mes]])</f>
        <v>6.1602599627185173</v>
      </c>
      <c r="V29" s="7" cm="1">
        <f t="array" aca="1" ref="V29" ca="1">variacion_acumulada(IMAE[[#This Row],[Nicaragua]],IMAE_VA[[#This Row],[Mes]])</f>
        <v>6.8635751395035527</v>
      </c>
      <c r="W29" s="7" cm="1">
        <f t="array" aca="1" ref="W29" ca="1">variacion_acumulada(IMAE[[#This Row],[República Dominicana]],IMAE_VA[[#This Row],[Mes]])</f>
        <v>6.9776992894985179</v>
      </c>
      <c r="Y29" s="6">
        <f>IMAE[[#This Row],[Mes]]</f>
        <v>39569</v>
      </c>
      <c r="Z29" s="7" t="str" cm="1">
        <f t="array" aca="1" ref="Z29" ca="1">crecimiento_ultimo_año(IMAE[[#This Row],[Costa Rica]])</f>
        <v/>
      </c>
      <c r="AA29" s="7" t="str" cm="1">
        <f t="array" aca="1" ref="AA29" ca="1">crecimiento_ultimo_año(IMAE[[#This Row],[El Salvador]])</f>
        <v/>
      </c>
      <c r="AB29" s="7" t="str" cm="1">
        <f t="array" aca="1" ref="AB29" ca="1">crecimiento_ultimo_año(IMAE[[#This Row],[Guatemala]])</f>
        <v/>
      </c>
      <c r="AC29" s="7" t="str" cm="1">
        <f t="array" aca="1" ref="AC29" ca="1">crecimiento_ultimo_año(IMAE[[#This Row],[Honduras]])</f>
        <v/>
      </c>
      <c r="AD29" s="7" t="str" cm="1">
        <f t="array" aca="1" ref="AD29" ca="1">crecimiento_ultimo_año(IMAE[[#This Row],[Nicaragua]])</f>
        <v/>
      </c>
      <c r="AE29" s="7" t="str" cm="1">
        <f t="array" aca="1" ref="AE29" ca="1">crecimiento_ultimo_año(IMAE[[#This Row],[República Dominicana]])</f>
        <v/>
      </c>
      <c r="AG29" s="6">
        <f>IMAE[[#This Row],[Mes]]</f>
        <v>39569</v>
      </c>
      <c r="AH29" s="7" cm="1">
        <f t="array" aca="1" ref="AH29" ca="1">variacion_mensual(IMAE[[#This Row],[Costa Rica]])</f>
        <v>0.11753950633408561</v>
      </c>
      <c r="AI29" s="7" cm="1">
        <f t="array" aca="1" ref="AI29" ca="1">variacion_mensual(IMAE[[#This Row],[El Salvador]])</f>
        <v>-1.0715066695823228</v>
      </c>
      <c r="AJ29" s="7" cm="1">
        <f t="array" aca="1" ref="AJ29" ca="1">variacion_mensual(IMAE[[#This Row],[Guatemala]])</f>
        <v>6.8791561568448678E-2</v>
      </c>
      <c r="AK29" s="7" cm="1">
        <f t="array" aca="1" ref="AK29" ca="1">variacion_mensual(IMAE[[#This Row],[Honduras]])</f>
        <v>0.24063857260241406</v>
      </c>
      <c r="AL29" s="7" cm="1">
        <f t="array" aca="1" ref="AL29" ca="1">variacion_mensual(IMAE[[#This Row],[Nicaragua]])</f>
        <v>-6.2893081760995173E-2</v>
      </c>
      <c r="AM29" s="7" cm="1">
        <f t="array" aca="1" ref="AM29" ca="1">variacion_mensual(IMAE[[#This Row],[República Dominicana]])</f>
        <v>-0.15308075009566879</v>
      </c>
    </row>
    <row r="30" spans="1:39" x14ac:dyDescent="0.25">
      <c r="A30" s="5">
        <v>39600</v>
      </c>
      <c r="B30" s="3">
        <v>76.69</v>
      </c>
      <c r="C30" s="3">
        <v>89.26</v>
      </c>
      <c r="D30" s="3">
        <v>87.17</v>
      </c>
      <c r="E30" s="3">
        <v>171.23</v>
      </c>
      <c r="F30" s="3">
        <v>111.02</v>
      </c>
      <c r="G30" s="3">
        <v>103.88</v>
      </c>
      <c r="I30" s="6">
        <v>39600</v>
      </c>
      <c r="J30" s="7" cm="1">
        <f t="array" aca="1" ref="J30" ca="1">variacion_interanual(IMAE[[#This Row],[Costa Rica]])</f>
        <v>3.7894167005007473</v>
      </c>
      <c r="K30" s="7" cm="1">
        <f t="array" aca="1" ref="K30" ca="1">variacion_interanual(IMAE[[#This Row],[El Salvador]])</f>
        <v>-0.43502509760178221</v>
      </c>
      <c r="L30" s="7" cm="1">
        <f t="array" aca="1" ref="L30" ca="1">variacion_interanual(IMAE[[#This Row],[Guatemala]])</f>
        <v>4.3077659447170236</v>
      </c>
      <c r="M30" s="7" cm="1">
        <f t="array" aca="1" ref="M30" ca="1">variacion_interanual(IMAE[[#This Row],[Honduras]])</f>
        <v>6.3606435182309351</v>
      </c>
      <c r="N30" s="7" cm="1">
        <f t="array" aca="1" ref="N30" ca="1">variacion_interanual(IMAE[[#This Row],[Nicaragua]])</f>
        <v>4.5681454271451427</v>
      </c>
      <c r="O30" s="7" cm="1">
        <f t="array" aca="1" ref="O30" ca="1">variacion_interanual(IMAE[[#This Row],[República Dominicana]])</f>
        <v>4.1507920593543135</v>
      </c>
      <c r="Q30" s="6">
        <v>39600</v>
      </c>
      <c r="R30" s="7" cm="1">
        <f t="array" aca="1" ref="R30" ca="1">variacion_acumulada(IMAE[[#This Row],[Costa Rica]],IMAE_VA[[#This Row],[Mes]])</f>
        <v>4.9196833096883497</v>
      </c>
      <c r="S30" s="7" cm="1">
        <f t="array" aca="1" ref="S30" ca="1">variacion_acumulada(IMAE[[#This Row],[El Salvador]],IMAE_VA[[#This Row],[Mes]])</f>
        <v>3.9416784661895798</v>
      </c>
      <c r="T30" s="7" cm="1">
        <f t="array" aca="1" ref="T30" ca="1">variacion_acumulada(IMAE[[#This Row],[Guatemala]],IMAE_VA[[#This Row],[Mes]])</f>
        <v>4.726848499477021</v>
      </c>
      <c r="U30" s="7" cm="1">
        <f t="array" aca="1" ref="U30" ca="1">variacion_acumulada(IMAE[[#This Row],[Honduras]],IMAE_VA[[#This Row],[Mes]])</f>
        <v>6.1940415728572118</v>
      </c>
      <c r="V30" s="7" cm="1">
        <f t="array" aca="1" ref="V30" ca="1">variacion_acumulada(IMAE[[#This Row],[Nicaragua]],IMAE_VA[[#This Row],[Mes]])</f>
        <v>6.4741879304008876</v>
      </c>
      <c r="W30" s="7" cm="1">
        <f t="array" aca="1" ref="W30" ca="1">variacion_acumulada(IMAE[[#This Row],[República Dominicana]],IMAE_VA[[#This Row],[Mes]])</f>
        <v>6.4971366239432671</v>
      </c>
      <c r="Y30" s="6">
        <f>IMAE[[#This Row],[Mes]]</f>
        <v>39600</v>
      </c>
      <c r="Z30" s="7" t="str" cm="1">
        <f t="array" aca="1" ref="Z30" ca="1">crecimiento_ultimo_año(IMAE[[#This Row],[Costa Rica]])</f>
        <v/>
      </c>
      <c r="AA30" s="7" t="str" cm="1">
        <f t="array" aca="1" ref="AA30" ca="1">crecimiento_ultimo_año(IMAE[[#This Row],[El Salvador]])</f>
        <v/>
      </c>
      <c r="AB30" s="7" t="str" cm="1">
        <f t="array" aca="1" ref="AB30" ca="1">crecimiento_ultimo_año(IMAE[[#This Row],[Guatemala]])</f>
        <v/>
      </c>
      <c r="AC30" s="7" t="str" cm="1">
        <f t="array" aca="1" ref="AC30" ca="1">crecimiento_ultimo_año(IMAE[[#This Row],[Honduras]])</f>
        <v/>
      </c>
      <c r="AD30" s="7" t="str" cm="1">
        <f t="array" aca="1" ref="AD30" ca="1">crecimiento_ultimo_año(IMAE[[#This Row],[Nicaragua]])</f>
        <v/>
      </c>
      <c r="AE30" s="7" t="str" cm="1">
        <f t="array" aca="1" ref="AE30" ca="1">crecimiento_ultimo_año(IMAE[[#This Row],[República Dominicana]])</f>
        <v/>
      </c>
      <c r="AG30" s="6">
        <f>IMAE[[#This Row],[Mes]]</f>
        <v>39600</v>
      </c>
      <c r="AH30" s="7" cm="1">
        <f t="array" aca="1" ref="AH30" ca="1">variacion_mensual(IMAE[[#This Row],[Costa Rica]])</f>
        <v>3.9133837725024989E-2</v>
      </c>
      <c r="AI30" s="7" cm="1">
        <f t="array" aca="1" ref="AI30" ca="1">variacion_mensual(IMAE[[#This Row],[El Salvador]])</f>
        <v>-1.3483642793987616</v>
      </c>
      <c r="AJ30" s="7" cm="1">
        <f t="array" aca="1" ref="AJ30" ca="1">variacion_mensual(IMAE[[#This Row],[Guatemala]])</f>
        <v>-0.12603116406966208</v>
      </c>
      <c r="AK30" s="7" cm="1">
        <f t="array" aca="1" ref="AK30" ca="1">variacion_mensual(IMAE[[#This Row],[Honduras]])</f>
        <v>0.25762632472627889</v>
      </c>
      <c r="AL30" s="7" cm="1">
        <f t="array" aca="1" ref="AL30" ca="1">variacion_mensual(IMAE[[#This Row],[Nicaragua]])</f>
        <v>-0.18879798615482057</v>
      </c>
      <c r="AM30" s="7" cm="1">
        <f t="array" aca="1" ref="AM30" ca="1">variacion_mensual(IMAE[[#This Row],[República Dominicana]])</f>
        <v>-0.45994633959371978</v>
      </c>
    </row>
    <row r="31" spans="1:39" x14ac:dyDescent="0.25">
      <c r="A31" s="5">
        <v>39630</v>
      </c>
      <c r="B31" s="3">
        <v>76.69</v>
      </c>
      <c r="C31" s="3">
        <v>89.42</v>
      </c>
      <c r="D31" s="3">
        <v>87.02</v>
      </c>
      <c r="E31" s="3">
        <v>169.9</v>
      </c>
      <c r="F31" s="3">
        <v>110.76</v>
      </c>
      <c r="G31" s="3">
        <v>103.16</v>
      </c>
      <c r="I31" s="6">
        <v>39630</v>
      </c>
      <c r="J31" s="7" cm="1">
        <f t="array" aca="1" ref="J31" ca="1">variacion_interanual(IMAE[[#This Row],[Costa Rica]])</f>
        <v>3.3418676728203867</v>
      </c>
      <c r="K31" s="7" cm="1">
        <f t="array" aca="1" ref="K31" ca="1">variacion_interanual(IMAE[[#This Row],[El Salvador]])</f>
        <v>-1.2042868191360134</v>
      </c>
      <c r="L31" s="7" cm="1">
        <f t="array" aca="1" ref="L31" ca="1">variacion_interanual(IMAE[[#This Row],[Guatemala]])</f>
        <v>3.954127344403302</v>
      </c>
      <c r="M31" s="7" cm="1">
        <f t="array" aca="1" ref="M31" ca="1">variacion_interanual(IMAE[[#This Row],[Honduras]])</f>
        <v>5.0061804697157042</v>
      </c>
      <c r="N31" s="7" cm="1">
        <f t="array" aca="1" ref="N31" ca="1">variacion_interanual(IMAE[[#This Row],[Nicaragua]])</f>
        <v>3.7661607644744244</v>
      </c>
      <c r="O31" s="7" cm="1">
        <f t="array" aca="1" ref="O31" ca="1">variacion_interanual(IMAE[[#This Row],[República Dominicana]])</f>
        <v>2.2195798652397958</v>
      </c>
      <c r="Q31" s="6">
        <v>39630</v>
      </c>
      <c r="R31" s="7" cm="1">
        <f t="array" aca="1" ref="R31" ca="1">variacion_acumulada(IMAE[[#This Row],[Costa Rica]],IMAE_VA[[#This Row],[Mes]])</f>
        <v>4.6906480449113053</v>
      </c>
      <c r="S31" s="7" cm="1">
        <f t="array" aca="1" ref="S31" ca="1">variacion_acumulada(IMAE[[#This Row],[El Salvador]],IMAE_VA[[#This Row],[Mes]])</f>
        <v>3.1820331740413987</v>
      </c>
      <c r="T31" s="7" cm="1">
        <f t="array" aca="1" ref="T31" ca="1">variacion_acumulada(IMAE[[#This Row],[Guatemala]],IMAE_VA[[#This Row],[Mes]])</f>
        <v>4.615490557267532</v>
      </c>
      <c r="U31" s="7" cm="1">
        <f t="array" aca="1" ref="U31" ca="1">variacion_acumulada(IMAE[[#This Row],[Honduras]],IMAE_VA[[#This Row],[Mes]])</f>
        <v>6.0219386612939241</v>
      </c>
      <c r="V31" s="7" cm="1">
        <f t="array" aca="1" ref="V31" ca="1">variacion_acumulada(IMAE[[#This Row],[Nicaragua]],IMAE_VA[[#This Row],[Mes]])</f>
        <v>6.0796330926413678</v>
      </c>
      <c r="W31" s="7" cm="1">
        <f t="array" aca="1" ref="W31" ca="1">variacion_acumulada(IMAE[[#This Row],[República Dominicana]],IMAE_VA[[#This Row],[Mes]])</f>
        <v>5.86935024140538</v>
      </c>
      <c r="Y31" s="6">
        <f>IMAE[[#This Row],[Mes]]</f>
        <v>39630</v>
      </c>
      <c r="Z31" s="7" t="str" cm="1">
        <f t="array" aca="1" ref="Z31" ca="1">crecimiento_ultimo_año(IMAE[[#This Row],[Costa Rica]])</f>
        <v/>
      </c>
      <c r="AA31" s="7" t="str" cm="1">
        <f t="array" aca="1" ref="AA31" ca="1">crecimiento_ultimo_año(IMAE[[#This Row],[El Salvador]])</f>
        <v/>
      </c>
      <c r="AB31" s="7" t="str" cm="1">
        <f t="array" aca="1" ref="AB31" ca="1">crecimiento_ultimo_año(IMAE[[#This Row],[Guatemala]])</f>
        <v/>
      </c>
      <c r="AC31" s="7" t="str" cm="1">
        <f t="array" aca="1" ref="AC31" ca="1">crecimiento_ultimo_año(IMAE[[#This Row],[Honduras]])</f>
        <v/>
      </c>
      <c r="AD31" s="7" t="str" cm="1">
        <f t="array" aca="1" ref="AD31" ca="1">crecimiento_ultimo_año(IMAE[[#This Row],[Nicaragua]])</f>
        <v/>
      </c>
      <c r="AE31" s="7" t="str" cm="1">
        <f t="array" aca="1" ref="AE31" ca="1">crecimiento_ultimo_año(IMAE[[#This Row],[República Dominicana]])</f>
        <v/>
      </c>
      <c r="AG31" s="6">
        <f>IMAE[[#This Row],[Mes]]</f>
        <v>39630</v>
      </c>
      <c r="AH31" s="7" cm="1">
        <f t="array" aca="1" ref="AH31" ca="1">variacion_mensual(IMAE[[#This Row],[Costa Rica]])</f>
        <v>0</v>
      </c>
      <c r="AI31" s="7" cm="1">
        <f t="array" aca="1" ref="AI31" ca="1">variacion_mensual(IMAE[[#This Row],[El Salvador]])</f>
        <v>0.17925162446783549</v>
      </c>
      <c r="AJ31" s="7" cm="1">
        <f t="array" aca="1" ref="AJ31" ca="1">variacion_mensual(IMAE[[#This Row],[Guatemala]])</f>
        <v>-0.17207754961570121</v>
      </c>
      <c r="AK31" s="7" cm="1">
        <f t="array" aca="1" ref="AK31" ca="1">variacion_mensual(IMAE[[#This Row],[Honduras]])</f>
        <v>-0.77673304911521912</v>
      </c>
      <c r="AL31" s="7" cm="1">
        <f t="array" aca="1" ref="AL31" ca="1">variacion_mensual(IMAE[[#This Row],[Nicaragua]])</f>
        <v>-0.23419203747071515</v>
      </c>
      <c r="AM31" s="7" cm="1">
        <f t="array" aca="1" ref="AM31" ca="1">variacion_mensual(IMAE[[#This Row],[República Dominicana]])</f>
        <v>-0.69310743165190702</v>
      </c>
    </row>
    <row r="32" spans="1:39" x14ac:dyDescent="0.25">
      <c r="A32" s="5">
        <v>39661</v>
      </c>
      <c r="B32" s="3">
        <v>76.66</v>
      </c>
      <c r="C32" s="3">
        <v>90.97</v>
      </c>
      <c r="D32" s="3">
        <v>86.92</v>
      </c>
      <c r="E32" s="3">
        <v>169.76</v>
      </c>
      <c r="F32" s="3">
        <v>110.47</v>
      </c>
      <c r="G32" s="3">
        <v>102.41</v>
      </c>
      <c r="I32" s="6">
        <v>39661</v>
      </c>
      <c r="J32" s="7" cm="1">
        <f t="array" aca="1" ref="J32" ca="1">variacion_interanual(IMAE[[#This Row],[Costa Rica]])</f>
        <v>2.885518722319147</v>
      </c>
      <c r="K32" s="7" cm="1">
        <f t="array" aca="1" ref="K32" ca="1">variacion_interanual(IMAE[[#This Row],[El Salvador]])</f>
        <v>0.39730714049222016</v>
      </c>
      <c r="L32" s="7" cm="1">
        <f t="array" aca="1" ref="L32" ca="1">variacion_interanual(IMAE[[#This Row],[Guatemala]])</f>
        <v>3.5871767369801022</v>
      </c>
      <c r="M32" s="7" cm="1">
        <f t="array" aca="1" ref="M32" ca="1">variacion_interanual(IMAE[[#This Row],[Honduras]])</f>
        <v>4.4227102171372268</v>
      </c>
      <c r="N32" s="7" cm="1">
        <f t="array" aca="1" ref="N32" ca="1">variacion_interanual(IMAE[[#This Row],[Nicaragua]])</f>
        <v>2.9927279507738103</v>
      </c>
      <c r="O32" s="7" cm="1">
        <f t="array" aca="1" ref="O32" ca="1">variacion_interanual(IMAE[[#This Row],[República Dominicana]])</f>
        <v>0.38227798470888974</v>
      </c>
      <c r="Q32" s="6">
        <v>39661</v>
      </c>
      <c r="R32" s="7" cm="1">
        <f t="array" aca="1" ref="R32" ca="1">variacion_acumulada(IMAE[[#This Row],[Costa Rica]],IMAE_VA[[#This Row],[Mes]])</f>
        <v>4.461023662375796</v>
      </c>
      <c r="S32" s="7" cm="1">
        <f t="array" aca="1" ref="S32" ca="1">variacion_acumulada(IMAE[[#This Row],[El Salvador]],IMAE_VA[[#This Row],[Mes]])</f>
        <v>2.8234859465143369</v>
      </c>
      <c r="T32" s="7" cm="1">
        <f t="array" aca="1" ref="T32" ca="1">variacion_acumulada(IMAE[[#This Row],[Guatemala]],IMAE_VA[[#This Row],[Mes]])</f>
        <v>4.4856945154787997</v>
      </c>
      <c r="U32" s="7" cm="1">
        <f t="array" aca="1" ref="U32" ca="1">variacion_acumulada(IMAE[[#This Row],[Honduras]],IMAE_VA[[#This Row],[Mes]])</f>
        <v>5.8187161929775133</v>
      </c>
      <c r="V32" s="7" cm="1">
        <f t="array" aca="1" ref="V32" ca="1">variacion_acumulada(IMAE[[#This Row],[Nicaragua]],IMAE_VA[[#This Row],[Mes]])</f>
        <v>5.6854036934287366</v>
      </c>
      <c r="W32" s="7" cm="1">
        <f t="array" aca="1" ref="W32" ca="1">variacion_acumulada(IMAE[[#This Row],[República Dominicana]],IMAE_VA[[#This Row],[Mes]])</f>
        <v>5.160448800749684</v>
      </c>
      <c r="Y32" s="6">
        <f>IMAE[[#This Row],[Mes]]</f>
        <v>39661</v>
      </c>
      <c r="Z32" s="7" t="str" cm="1">
        <f t="array" aca="1" ref="Z32" ca="1">crecimiento_ultimo_año(IMAE[[#This Row],[Costa Rica]])</f>
        <v/>
      </c>
      <c r="AA32" s="7" t="str" cm="1">
        <f t="array" aca="1" ref="AA32" ca="1">crecimiento_ultimo_año(IMAE[[#This Row],[El Salvador]])</f>
        <v/>
      </c>
      <c r="AB32" s="7" t="str" cm="1">
        <f t="array" aca="1" ref="AB32" ca="1">crecimiento_ultimo_año(IMAE[[#This Row],[Guatemala]])</f>
        <v/>
      </c>
      <c r="AC32" s="7" t="str" cm="1">
        <f t="array" aca="1" ref="AC32" ca="1">crecimiento_ultimo_año(IMAE[[#This Row],[Honduras]])</f>
        <v/>
      </c>
      <c r="AD32" s="7" t="str" cm="1">
        <f t="array" aca="1" ref="AD32" ca="1">crecimiento_ultimo_año(IMAE[[#This Row],[Nicaragua]])</f>
        <v/>
      </c>
      <c r="AE32" s="7" t="str" cm="1">
        <f t="array" aca="1" ref="AE32" ca="1">crecimiento_ultimo_año(IMAE[[#This Row],[República Dominicana]])</f>
        <v/>
      </c>
      <c r="AG32" s="6">
        <f>IMAE[[#This Row],[Mes]]</f>
        <v>39661</v>
      </c>
      <c r="AH32" s="7" cm="1">
        <f t="array" aca="1" ref="AH32" ca="1">variacion_mensual(IMAE[[#This Row],[Costa Rica]])</f>
        <v>-3.9118529143300496E-2</v>
      </c>
      <c r="AI32" s="7" cm="1">
        <f t="array" aca="1" ref="AI32" ca="1">variacion_mensual(IMAE[[#This Row],[El Salvador]])</f>
        <v>1.7333929769626444</v>
      </c>
      <c r="AJ32" s="7" cm="1">
        <f t="array" aca="1" ref="AJ32" ca="1">variacion_mensual(IMAE[[#This Row],[Guatemala]])</f>
        <v>-0.11491611123879419</v>
      </c>
      <c r="AK32" s="7" cm="1">
        <f t="array" aca="1" ref="AK32" ca="1">variacion_mensual(IMAE[[#This Row],[Honduras]])</f>
        <v>-8.2401412595656254E-2</v>
      </c>
      <c r="AL32" s="7" cm="1">
        <f t="array" aca="1" ref="AL32" ca="1">variacion_mensual(IMAE[[#This Row],[Nicaragua]])</f>
        <v>-0.26182737450343163</v>
      </c>
      <c r="AM32" s="7" cm="1">
        <f t="array" aca="1" ref="AM32" ca="1">variacion_mensual(IMAE[[#This Row],[República Dominicana]])</f>
        <v>-0.72702597906165733</v>
      </c>
    </row>
    <row r="33" spans="1:39" x14ac:dyDescent="0.25">
      <c r="A33" s="5">
        <v>39692</v>
      </c>
      <c r="B33" s="3">
        <v>76.63</v>
      </c>
      <c r="C33" s="3">
        <v>92.41</v>
      </c>
      <c r="D33" s="3">
        <v>86.82</v>
      </c>
      <c r="E33" s="3">
        <v>169.2</v>
      </c>
      <c r="F33" s="3">
        <v>110.15</v>
      </c>
      <c r="G33" s="3">
        <v>101.76</v>
      </c>
      <c r="I33" s="6">
        <v>39692</v>
      </c>
      <c r="J33" s="7" cm="1">
        <f t="array" aca="1" ref="J33" ca="1">variacion_interanual(IMAE[[#This Row],[Costa Rica]])</f>
        <v>2.4465240641711183</v>
      </c>
      <c r="K33" s="7" cm="1">
        <f t="array" aca="1" ref="K33" ca="1">variacion_interanual(IMAE[[#This Row],[El Salvador]])</f>
        <v>2.3026679951289708</v>
      </c>
      <c r="L33" s="7" cm="1">
        <f t="array" aca="1" ref="L33" ca="1">variacion_interanual(IMAE[[#This Row],[Guatemala]])</f>
        <v>3.148390162765824</v>
      </c>
      <c r="M33" s="7" cm="1">
        <f t="array" aca="1" ref="M33" ca="1">variacion_interanual(IMAE[[#This Row],[Honduras]])</f>
        <v>3.6193275767040234</v>
      </c>
      <c r="N33" s="7" cm="1">
        <f t="array" aca="1" ref="N33" ca="1">variacion_interanual(IMAE[[#This Row],[Nicaragua]])</f>
        <v>2.1704851126982616</v>
      </c>
      <c r="O33" s="7" cm="1">
        <f t="array" aca="1" ref="O33" ca="1">variacion_interanual(IMAE[[#This Row],[República Dominicana]])</f>
        <v>-1.1270890011659485</v>
      </c>
      <c r="Q33" s="6">
        <v>39692</v>
      </c>
      <c r="R33" s="7" cm="1">
        <f t="array" aca="1" ref="R33" ca="1">variacion_acumulada(IMAE[[#This Row],[Costa Rica]],IMAE_VA[[#This Row],[Mes]])</f>
        <v>4.2329003542556087</v>
      </c>
      <c r="S33" s="7" cm="1">
        <f t="array" aca="1" ref="S33" ca="1">variacion_acumulada(IMAE[[#This Row],[El Salvador]],IMAE_VA[[#This Row],[Mes]])</f>
        <v>2.7642399284697694</v>
      </c>
      <c r="T33" s="7" cm="1">
        <f t="array" aca="1" ref="T33" ca="1">variacion_acumulada(IMAE[[#This Row],[Guatemala]],IMAE_VA[[#This Row],[Mes]])</f>
        <v>4.335402897389673</v>
      </c>
      <c r="U33" s="7" cm="1">
        <f t="array" aca="1" ref="U33" ca="1">variacion_acumulada(IMAE[[#This Row],[Honduras]],IMAE_VA[[#This Row],[Mes]])</f>
        <v>5.5697659103985275</v>
      </c>
      <c r="V33" s="7" cm="1">
        <f t="array" aca="1" ref="V33" ca="1">variacion_acumulada(IMAE[[#This Row],[Nicaragua]],IMAE_VA[[#This Row],[Mes]])</f>
        <v>5.2855394225898911</v>
      </c>
      <c r="W33" s="7" cm="1">
        <f t="array" aca="1" ref="W33" ca="1">variacion_acumulada(IMAE[[#This Row],[República Dominicana]],IMAE_VA[[#This Row],[Mes]])</f>
        <v>4.4354567657800992</v>
      </c>
      <c r="Y33" s="6">
        <f>IMAE[[#This Row],[Mes]]</f>
        <v>39692</v>
      </c>
      <c r="Z33" s="7" t="str" cm="1">
        <f t="array" aca="1" ref="Z33" ca="1">crecimiento_ultimo_año(IMAE[[#This Row],[Costa Rica]])</f>
        <v/>
      </c>
      <c r="AA33" s="7" t="str" cm="1">
        <f t="array" aca="1" ref="AA33" ca="1">crecimiento_ultimo_año(IMAE[[#This Row],[El Salvador]])</f>
        <v/>
      </c>
      <c r="AB33" s="7" t="str" cm="1">
        <f t="array" aca="1" ref="AB33" ca="1">crecimiento_ultimo_año(IMAE[[#This Row],[Guatemala]])</f>
        <v/>
      </c>
      <c r="AC33" s="7" t="str" cm="1">
        <f t="array" aca="1" ref="AC33" ca="1">crecimiento_ultimo_año(IMAE[[#This Row],[Honduras]])</f>
        <v/>
      </c>
      <c r="AD33" s="7" t="str" cm="1">
        <f t="array" aca="1" ref="AD33" ca="1">crecimiento_ultimo_año(IMAE[[#This Row],[Nicaragua]])</f>
        <v/>
      </c>
      <c r="AE33" s="7" t="str" cm="1">
        <f t="array" aca="1" ref="AE33" ca="1">crecimiento_ultimo_año(IMAE[[#This Row],[República Dominicana]])</f>
        <v/>
      </c>
      <c r="AG33" s="6">
        <f>IMAE[[#This Row],[Mes]]</f>
        <v>39692</v>
      </c>
      <c r="AH33" s="7" cm="1">
        <f t="array" aca="1" ref="AH33" ca="1">variacion_mensual(IMAE[[#This Row],[Costa Rica]])</f>
        <v>-3.9133837725024989E-2</v>
      </c>
      <c r="AI33" s="7" cm="1">
        <f t="array" aca="1" ref="AI33" ca="1">variacion_mensual(IMAE[[#This Row],[El Salvador]])</f>
        <v>1.5829394305814981</v>
      </c>
      <c r="AJ33" s="7" cm="1">
        <f t="array" aca="1" ref="AJ33" ca="1">variacion_mensual(IMAE[[#This Row],[Guatemala]])</f>
        <v>-0.11504832029453071</v>
      </c>
      <c r="AK33" s="7" cm="1">
        <f t="array" aca="1" ref="AK33" ca="1">variacion_mensual(IMAE[[#This Row],[Honduras]])</f>
        <v>-0.32987747408105283</v>
      </c>
      <c r="AL33" s="7" cm="1">
        <f t="array" aca="1" ref="AL33" ca="1">variacion_mensual(IMAE[[#This Row],[Nicaragua]])</f>
        <v>-0.28967140400107949</v>
      </c>
      <c r="AM33" s="7" cm="1">
        <f t="array" aca="1" ref="AM33" ca="1">variacion_mensual(IMAE[[#This Row],[República Dominicana]])</f>
        <v>-0.63470364222243392</v>
      </c>
    </row>
    <row r="34" spans="1:39" x14ac:dyDescent="0.25">
      <c r="A34" s="5">
        <v>39722</v>
      </c>
      <c r="B34" s="3">
        <v>76.680000000000007</v>
      </c>
      <c r="C34" s="3">
        <v>92.72</v>
      </c>
      <c r="D34" s="3">
        <v>86.64</v>
      </c>
      <c r="E34" s="3">
        <v>168.46</v>
      </c>
      <c r="F34" s="3">
        <v>109.79</v>
      </c>
      <c r="G34" s="3">
        <v>101.32</v>
      </c>
      <c r="I34" s="6">
        <v>39722</v>
      </c>
      <c r="J34" s="7" cm="1">
        <f t="array" aca="1" ref="J34" ca="1">variacion_interanual(IMAE[[#This Row],[Costa Rica]])</f>
        <v>2.1446649793526174</v>
      </c>
      <c r="K34" s="7" cm="1">
        <f t="array" aca="1" ref="K34" ca="1">variacion_interanual(IMAE[[#This Row],[El Salvador]])</f>
        <v>1.4220083132793659</v>
      </c>
      <c r="L34" s="7" cm="1">
        <f t="array" aca="1" ref="L34" ca="1">variacion_interanual(IMAE[[#This Row],[Guatemala]])</f>
        <v>2.6054002842254897</v>
      </c>
      <c r="M34" s="7" cm="1">
        <f t="array" aca="1" ref="M34" ca="1">variacion_interanual(IMAE[[#This Row],[Honduras]])</f>
        <v>2.7195121951219647</v>
      </c>
      <c r="N34" s="7" cm="1">
        <f t="array" aca="1" ref="N34" ca="1">variacion_interanual(IMAE[[#This Row],[Nicaragua]])</f>
        <v>1.2262585284897876</v>
      </c>
      <c r="O34" s="7" cm="1">
        <f t="array" aca="1" ref="O34" ca="1">variacion_interanual(IMAE[[#This Row],[República Dominicana]])</f>
        <v>-2.077896974968596</v>
      </c>
      <c r="Q34" s="6">
        <v>39722</v>
      </c>
      <c r="R34" s="7" cm="1">
        <f t="array" aca="1" ref="R34" ca="1">variacion_acumulada(IMAE[[#This Row],[Costa Rica]],IMAE_VA[[#This Row],[Mes]])</f>
        <v>4.0197930968856044</v>
      </c>
      <c r="S34" s="7" cm="1">
        <f t="array" aca="1" ref="S34" ca="1">variacion_acumulada(IMAE[[#This Row],[El Salvador]],IMAE_VA[[#This Row],[Mes]])</f>
        <v>2.6256648861082477</v>
      </c>
      <c r="T34" s="7" cm="1">
        <f t="array" aca="1" ref="T34" ca="1">variacion_acumulada(IMAE[[#This Row],[Guatemala]],IMAE_VA[[#This Row],[Mes]])</f>
        <v>4.1601171120363878</v>
      </c>
      <c r="U34" s="7" cm="1">
        <f t="array" aca="1" ref="U34" ca="1">variacion_acumulada(IMAE[[#This Row],[Honduras]],IMAE_VA[[#This Row],[Mes]])</f>
        <v>5.2788168877325736</v>
      </c>
      <c r="V34" s="7" cm="1">
        <f t="array" aca="1" ref="V34" ca="1">variacion_acumulada(IMAE[[#This Row],[Nicaragua]],IMAE_VA[[#This Row],[Mes]])</f>
        <v>4.8686727138447461</v>
      </c>
      <c r="W34" s="7" cm="1">
        <f t="array" aca="1" ref="W34" ca="1">variacion_acumulada(IMAE[[#This Row],[República Dominicana]],IMAE_VA[[#This Row],[Mes]])</f>
        <v>3.7588474474172795</v>
      </c>
      <c r="Y34" s="6">
        <f>IMAE[[#This Row],[Mes]]</f>
        <v>39722</v>
      </c>
      <c r="Z34" s="7" t="str" cm="1">
        <f t="array" aca="1" ref="Z34" ca="1">crecimiento_ultimo_año(IMAE[[#This Row],[Costa Rica]])</f>
        <v/>
      </c>
      <c r="AA34" s="7" t="str" cm="1">
        <f t="array" aca="1" ref="AA34" ca="1">crecimiento_ultimo_año(IMAE[[#This Row],[El Salvador]])</f>
        <v/>
      </c>
      <c r="AB34" s="7" t="str" cm="1">
        <f t="array" aca="1" ref="AB34" ca="1">crecimiento_ultimo_año(IMAE[[#This Row],[Guatemala]])</f>
        <v/>
      </c>
      <c r="AC34" s="7" t="str" cm="1">
        <f t="array" aca="1" ref="AC34" ca="1">crecimiento_ultimo_año(IMAE[[#This Row],[Honduras]])</f>
        <v/>
      </c>
      <c r="AD34" s="7" t="str" cm="1">
        <f t="array" aca="1" ref="AD34" ca="1">crecimiento_ultimo_año(IMAE[[#This Row],[Nicaragua]])</f>
        <v/>
      </c>
      <c r="AE34" s="7" t="str" cm="1">
        <f t="array" aca="1" ref="AE34" ca="1">crecimiento_ultimo_año(IMAE[[#This Row],[República Dominicana]])</f>
        <v/>
      </c>
      <c r="AG34" s="6">
        <f>IMAE[[#This Row],[Mes]]</f>
        <v>39722</v>
      </c>
      <c r="AH34" s="7" cm="1">
        <f t="array" aca="1" ref="AH34" ca="1">variacion_mensual(IMAE[[#This Row],[Costa Rica]])</f>
        <v>6.5248597155176391E-2</v>
      </c>
      <c r="AI34" s="7" cm="1">
        <f t="array" aca="1" ref="AI34" ca="1">variacion_mensual(IMAE[[#This Row],[El Salvador]])</f>
        <v>0.33546153013743751</v>
      </c>
      <c r="AJ34" s="7" cm="1">
        <f t="array" aca="1" ref="AJ34" ca="1">variacion_mensual(IMAE[[#This Row],[Guatemala]])</f>
        <v>-0.20732550103661485</v>
      </c>
      <c r="AK34" s="7" cm="1">
        <f t="array" aca="1" ref="AK34" ca="1">variacion_mensual(IMAE[[#This Row],[Honduras]])</f>
        <v>-0.43735224586287647</v>
      </c>
      <c r="AL34" s="7" cm="1">
        <f t="array" aca="1" ref="AL34" ca="1">variacion_mensual(IMAE[[#This Row],[Nicaragua]])</f>
        <v>-0.32682705401725354</v>
      </c>
      <c r="AM34" s="7" cm="1">
        <f t="array" aca="1" ref="AM34" ca="1">variacion_mensual(IMAE[[#This Row],[República Dominicana]])</f>
        <v>-0.43238993710692508</v>
      </c>
    </row>
    <row r="35" spans="1:39" x14ac:dyDescent="0.25">
      <c r="A35" s="5">
        <v>39753</v>
      </c>
      <c r="B35" s="3">
        <v>76.8</v>
      </c>
      <c r="C35" s="3">
        <v>90.68</v>
      </c>
      <c r="D35" s="3">
        <v>86.35</v>
      </c>
      <c r="E35" s="3">
        <v>167.83</v>
      </c>
      <c r="F35" s="3">
        <v>109.38</v>
      </c>
      <c r="G35" s="3">
        <v>101.17</v>
      </c>
      <c r="I35" s="6">
        <v>39753</v>
      </c>
      <c r="J35" s="7" cm="1">
        <f t="array" aca="1" ref="J35" ca="1">variacion_interanual(IMAE[[#This Row],[Costa Rica]])</f>
        <v>1.9378816033979174</v>
      </c>
      <c r="K35" s="7" cm="1">
        <f t="array" aca="1" ref="K35" ca="1">variacion_interanual(IMAE[[#This Row],[El Salvador]])</f>
        <v>-2.2212637481129893</v>
      </c>
      <c r="L35" s="7" cm="1">
        <f t="array" aca="1" ref="L35" ca="1">variacion_interanual(IMAE[[#This Row],[Guatemala]])</f>
        <v>1.887905604719764</v>
      </c>
      <c r="M35" s="7" cm="1">
        <f t="array" aca="1" ref="M35" ca="1">variacion_interanual(IMAE[[#This Row],[Honduras]])</f>
        <v>1.8200570284535589</v>
      </c>
      <c r="N35" s="7" cm="1">
        <f t="array" aca="1" ref="N35" ca="1">variacion_interanual(IMAE[[#This Row],[Nicaragua]])</f>
        <v>0.15566340078747576</v>
      </c>
      <c r="O35" s="7" cm="1">
        <f t="array" aca="1" ref="O35" ca="1">variacion_interanual(IMAE[[#This Row],[República Dominicana]])</f>
        <v>-2.3926676314520057</v>
      </c>
      <c r="Q35" s="6">
        <v>39753</v>
      </c>
      <c r="R35" s="7" cm="1">
        <f t="array" aca="1" ref="R35" ca="1">variacion_acumulada(IMAE[[#This Row],[Costa Rica]],IMAE_VA[[#This Row],[Mes]])</f>
        <v>3.8263764720389837</v>
      </c>
      <c r="S35" s="7" cm="1">
        <f t="array" aca="1" ref="S35" ca="1">variacion_acumulada(IMAE[[#This Row],[El Salvador]],IMAE_VA[[#This Row],[Mes]])</f>
        <v>2.1661572431841192</v>
      </c>
      <c r="T35" s="7" cm="1">
        <f t="array" aca="1" ref="T35" ca="1">variacion_acumulada(IMAE[[#This Row],[Guatemala]],IMAE_VA[[#This Row],[Mes]])</f>
        <v>3.9503779380051007</v>
      </c>
      <c r="U35" s="7" cm="1">
        <f t="array" aca="1" ref="U35" ca="1">variacion_acumulada(IMAE[[#This Row],[Honduras]],IMAE_VA[[#This Row],[Mes]])</f>
        <v>4.956984148489374</v>
      </c>
      <c r="V35" s="7" cm="1">
        <f t="array" aca="1" ref="V35" ca="1">variacion_acumulada(IMAE[[#This Row],[Nicaragua]],IMAE_VA[[#This Row],[Mes]])</f>
        <v>4.4269961814047187</v>
      </c>
      <c r="W35" s="7" cm="1">
        <f t="array" aca="1" ref="W35" ca="1">variacion_acumulada(IMAE[[#This Row],[República Dominicana]],IMAE_VA[[#This Row],[Mes]])</f>
        <v>3.1790488314994869</v>
      </c>
      <c r="Y35" s="6">
        <f>IMAE[[#This Row],[Mes]]</f>
        <v>39753</v>
      </c>
      <c r="Z35" s="7" t="str" cm="1">
        <f t="array" aca="1" ref="Z35" ca="1">crecimiento_ultimo_año(IMAE[[#This Row],[Costa Rica]])</f>
        <v/>
      </c>
      <c r="AA35" s="7" t="str" cm="1">
        <f t="array" aca="1" ref="AA35" ca="1">crecimiento_ultimo_año(IMAE[[#This Row],[El Salvador]])</f>
        <v/>
      </c>
      <c r="AB35" s="7" t="str" cm="1">
        <f t="array" aca="1" ref="AB35" ca="1">crecimiento_ultimo_año(IMAE[[#This Row],[Guatemala]])</f>
        <v/>
      </c>
      <c r="AC35" s="7" t="str" cm="1">
        <f t="array" aca="1" ref="AC35" ca="1">crecimiento_ultimo_año(IMAE[[#This Row],[Honduras]])</f>
        <v/>
      </c>
      <c r="AD35" s="7" t="str" cm="1">
        <f t="array" aca="1" ref="AD35" ca="1">crecimiento_ultimo_año(IMAE[[#This Row],[Nicaragua]])</f>
        <v/>
      </c>
      <c r="AE35" s="7" t="str" cm="1">
        <f t="array" aca="1" ref="AE35" ca="1">crecimiento_ultimo_año(IMAE[[#This Row],[República Dominicana]])</f>
        <v/>
      </c>
      <c r="AG35" s="6">
        <f>IMAE[[#This Row],[Mes]]</f>
        <v>39753</v>
      </c>
      <c r="AH35" s="7" cm="1">
        <f t="array" aca="1" ref="AH35" ca="1">variacion_mensual(IMAE[[#This Row],[Costa Rica]])</f>
        <v>0.15649452269168584</v>
      </c>
      <c r="AI35" s="7" cm="1">
        <f t="array" aca="1" ref="AI35" ca="1">variacion_mensual(IMAE[[#This Row],[El Salvador]])</f>
        <v>-2.2001725625539148</v>
      </c>
      <c r="AJ35" s="7" cm="1">
        <f t="array" aca="1" ref="AJ35" ca="1">variacion_mensual(IMAE[[#This Row],[Guatemala]])</f>
        <v>-0.33471837488459055</v>
      </c>
      <c r="AK35" s="7" cm="1">
        <f t="array" aca="1" ref="AK35" ca="1">variacion_mensual(IMAE[[#This Row],[Honduras]])</f>
        <v>-0.37397601804582958</v>
      </c>
      <c r="AL35" s="7" cm="1">
        <f t="array" aca="1" ref="AL35" ca="1">variacion_mensual(IMAE[[#This Row],[Nicaragua]])</f>
        <v>-0.37344020402587663</v>
      </c>
      <c r="AM35" s="7" cm="1">
        <f t="array" aca="1" ref="AM35" ca="1">variacion_mensual(IMAE[[#This Row],[República Dominicana]])</f>
        <v>-0.14804579549939634</v>
      </c>
    </row>
    <row r="36" spans="1:39" x14ac:dyDescent="0.25">
      <c r="A36" s="5">
        <v>39783</v>
      </c>
      <c r="B36" s="3">
        <v>72.510000000000005</v>
      </c>
      <c r="C36" s="3">
        <v>88.59</v>
      </c>
      <c r="D36" s="3">
        <v>86.09</v>
      </c>
      <c r="E36" s="3">
        <v>167.17</v>
      </c>
      <c r="F36" s="3">
        <v>108.94</v>
      </c>
      <c r="G36" s="3">
        <v>101.16</v>
      </c>
      <c r="I36" s="6">
        <v>39783</v>
      </c>
      <c r="J36" s="7" cm="1">
        <f t="array" aca="1" ref="J36" ca="1">variacion_interanual(IMAE[[#This Row],[Costa Rica]])</f>
        <v>-4.0999867742362088</v>
      </c>
      <c r="K36" s="7" cm="1">
        <f t="array" aca="1" ref="K36" ca="1">variacion_interanual(IMAE[[#This Row],[El Salvador]])</f>
        <v>-4.0506877504603018</v>
      </c>
      <c r="L36" s="7" cm="1">
        <f t="array" aca="1" ref="L36" ca="1">variacion_interanual(IMAE[[#This Row],[Guatemala]])</f>
        <v>1.044600938967144</v>
      </c>
      <c r="M36" s="7" cm="1">
        <f t="array" aca="1" ref="M36" ca="1">variacion_interanual(IMAE[[#This Row],[Honduras]])</f>
        <v>0.8810572687224516</v>
      </c>
      <c r="N36" s="7" cm="1">
        <f t="array" aca="1" ref="N36" ca="1">variacion_interanual(IMAE[[#This Row],[Nicaragua]])</f>
        <v>-0.90958704748044239</v>
      </c>
      <c r="O36" s="7" cm="1">
        <f t="array" aca="1" ref="O36" ca="1">variacion_interanual(IMAE[[#This Row],[República Dominicana]])</f>
        <v>-2.4211440146619134</v>
      </c>
      <c r="Q36" s="6">
        <v>39783</v>
      </c>
      <c r="R36" s="7" cm="1">
        <f t="array" aca="1" ref="R36" ca="1">variacion_acumulada(IMAE[[#This Row],[Costa Rica]],IMAE_VA[[#This Row],[Mes]])</f>
        <v>3.1503789929615778</v>
      </c>
      <c r="S36" s="7" cm="1">
        <f t="array" aca="1" ref="S36" ca="1">variacion_acumulada(IMAE[[#This Row],[El Salvador]],IMAE_VA[[#This Row],[Mes]])</f>
        <v>1.6299880436407177</v>
      </c>
      <c r="T36" s="7" cm="1">
        <f t="array" aca="1" ref="T36" ca="1">variacion_acumulada(IMAE[[#This Row],[Guatemala]],IMAE_VA[[#This Row],[Mes]])</f>
        <v>3.7036298762134434</v>
      </c>
      <c r="U36" s="7" cm="1">
        <f t="array" aca="1" ref="U36" ca="1">variacion_acumulada(IMAE[[#This Row],[Honduras]],IMAE_VA[[#This Row],[Mes]])</f>
        <v>4.6083163410164607</v>
      </c>
      <c r="V36" s="7" cm="1">
        <f t="array" aca="1" ref="V36" ca="1">variacion_acumulada(IMAE[[#This Row],[Nicaragua]],IMAE_VA[[#This Row],[Mes]])</f>
        <v>3.9669408526687988</v>
      </c>
      <c r="W36" s="7" cm="1">
        <f t="array" aca="1" ref="W36" ca="1">variacion_acumulada(IMAE[[#This Row],[República Dominicana]],IMAE_VA[[#This Row],[Mes]])</f>
        <v>2.6965937326009382</v>
      </c>
      <c r="Y36" s="6">
        <f>IMAE[[#This Row],[Mes]]</f>
        <v>39783</v>
      </c>
      <c r="Z36" s="7" cm="1">
        <f t="array" aca="1" ref="Z36" ca="1">crecimiento_ultimo_año(IMAE[[#This Row],[Costa Rica]])</f>
        <v>3.1503789929615778</v>
      </c>
      <c r="AA36" s="7" cm="1">
        <f t="array" aca="1" ref="AA36" ca="1">crecimiento_ultimo_año(IMAE[[#This Row],[El Salvador]])</f>
        <v>1.6299880436407177</v>
      </c>
      <c r="AB36" s="7" cm="1">
        <f t="array" aca="1" ref="AB36" ca="1">crecimiento_ultimo_año(IMAE[[#This Row],[Guatemala]])</f>
        <v>3.7036298762134434</v>
      </c>
      <c r="AC36" s="7" cm="1">
        <f t="array" aca="1" ref="AC36" ca="1">crecimiento_ultimo_año(IMAE[[#This Row],[Honduras]])</f>
        <v>4.6083163410164607</v>
      </c>
      <c r="AD36" s="7" cm="1">
        <f t="array" aca="1" ref="AD36" ca="1">crecimiento_ultimo_año(IMAE[[#This Row],[Nicaragua]])</f>
        <v>3.9669408526687988</v>
      </c>
      <c r="AE36" s="7" cm="1">
        <f t="array" aca="1" ref="AE36" ca="1">crecimiento_ultimo_año(IMAE[[#This Row],[República Dominicana]])</f>
        <v>2.6965937326009382</v>
      </c>
      <c r="AG36" s="6">
        <f>IMAE[[#This Row],[Mes]]</f>
        <v>39783</v>
      </c>
      <c r="AH36" s="7" cm="1">
        <f t="array" aca="1" ref="AH36" ca="1">variacion_mensual(IMAE[[#This Row],[Costa Rica]])</f>
        <v>-5.5859374999999929</v>
      </c>
      <c r="AI36" s="7" cm="1">
        <f t="array" aca="1" ref="AI36" ca="1">variacion_mensual(IMAE[[#This Row],[El Salvador]])</f>
        <v>-2.3048081164534717</v>
      </c>
      <c r="AJ36" s="7" cm="1">
        <f t="array" aca="1" ref="AJ36" ca="1">variacion_mensual(IMAE[[#This Row],[Guatemala]])</f>
        <v>-0.30110017371163256</v>
      </c>
      <c r="AK36" s="7" cm="1">
        <f t="array" aca="1" ref="AK36" ca="1">variacion_mensual(IMAE[[#This Row],[Honduras]])</f>
        <v>-0.39325507954479644</v>
      </c>
      <c r="AL36" s="7" cm="1">
        <f t="array" aca="1" ref="AL36" ca="1">variacion_mensual(IMAE[[#This Row],[Nicaragua]])</f>
        <v>-0.40226732492228967</v>
      </c>
      <c r="AM36" s="7" cm="1">
        <f t="array" aca="1" ref="AM36" ca="1">variacion_mensual(IMAE[[#This Row],[República Dominicana]])</f>
        <v>-9.8843530691006265E-3</v>
      </c>
    </row>
    <row r="37" spans="1:39" x14ac:dyDescent="0.25">
      <c r="A37" s="5">
        <v>39814</v>
      </c>
      <c r="B37" s="3">
        <v>72.680000000000007</v>
      </c>
      <c r="C37" s="3">
        <v>88.72</v>
      </c>
      <c r="D37" s="3">
        <v>85.9</v>
      </c>
      <c r="E37" s="3">
        <v>165.18</v>
      </c>
      <c r="F37" s="3">
        <v>108.52</v>
      </c>
      <c r="G37" s="3">
        <v>101.16</v>
      </c>
      <c r="I37" s="6">
        <v>39814</v>
      </c>
      <c r="J37" s="7" cm="1">
        <f t="array" aca="1" ref="J37" ca="1">variacion_interanual(IMAE[[#This Row],[Costa Rica]])</f>
        <v>-4.2928627864103124</v>
      </c>
      <c r="K37" s="7" cm="1">
        <f t="array" aca="1" ref="K37" ca="1">variacion_interanual(IMAE[[#This Row],[El Salvador]])</f>
        <v>-2.2045855379188684</v>
      </c>
      <c r="L37" s="7" cm="1">
        <f t="array" aca="1" ref="L37" ca="1">variacion_interanual(IMAE[[#This Row],[Guatemala]])</f>
        <v>0.186610683461641</v>
      </c>
      <c r="M37" s="7" cm="1">
        <f t="array" aca="1" ref="M37" ca="1">variacion_interanual(IMAE[[#This Row],[Honduras]])</f>
        <v>-0.81662063168006505</v>
      </c>
      <c r="N37" s="7" cm="1">
        <f t="array" aca="1" ref="N37" ca="1">variacion_interanual(IMAE[[#This Row],[Nicaragua]])</f>
        <v>-1.8451519536903049</v>
      </c>
      <c r="O37" s="7" cm="1">
        <f t="array" aca="1" ref="O37" ca="1">variacion_interanual(IMAE[[#This Row],[República Dominicana]])</f>
        <v>-2.4775860406825445</v>
      </c>
      <c r="Q37" s="6">
        <v>39814</v>
      </c>
      <c r="R37" s="7" cm="1">
        <f t="array" aca="1" ref="R37" ca="1">variacion_acumulada(IMAE[[#This Row],[Costa Rica]],IMAE_VA[[#This Row],[Mes]])</f>
        <v>-4.2928627864103124</v>
      </c>
      <c r="S37" s="7" cm="1">
        <f t="array" aca="1" ref="S37" ca="1">variacion_acumulada(IMAE[[#This Row],[El Salvador]],IMAE_VA[[#This Row],[Mes]])</f>
        <v>-2.2045855379188684</v>
      </c>
      <c r="T37" s="7" cm="1">
        <f t="array" aca="1" ref="T37" ca="1">variacion_acumulada(IMAE[[#This Row],[Guatemala]],IMAE_VA[[#This Row],[Mes]])</f>
        <v>0.186610683461641</v>
      </c>
      <c r="U37" s="7" cm="1">
        <f t="array" aca="1" ref="U37" ca="1">variacion_acumulada(IMAE[[#This Row],[Honduras]],IMAE_VA[[#This Row],[Mes]])</f>
        <v>-0.81662063168006505</v>
      </c>
      <c r="V37" s="7" cm="1">
        <f t="array" aca="1" ref="V37" ca="1">variacion_acumulada(IMAE[[#This Row],[Nicaragua]],IMAE_VA[[#This Row],[Mes]])</f>
        <v>-1.8451519536903049</v>
      </c>
      <c r="W37" s="7" cm="1">
        <f t="array" aca="1" ref="W37" ca="1">variacion_acumulada(IMAE[[#This Row],[República Dominicana]],IMAE_VA[[#This Row],[Mes]])</f>
        <v>-2.4775860406825445</v>
      </c>
      <c r="Y37" s="6">
        <f>IMAE[[#This Row],[Mes]]</f>
        <v>39814</v>
      </c>
      <c r="Z37" s="7" cm="1">
        <f t="array" aca="1" ref="Z37" ca="1">crecimiento_ultimo_año(IMAE[[#This Row],[Costa Rica]])</f>
        <v>2.3014830532260167</v>
      </c>
      <c r="AA37" s="7" cm="1">
        <f t="array" aca="1" ref="AA37" ca="1">crecimiento_ultimo_año(IMAE[[#This Row],[El Salvador]])</f>
        <v>1.0646118912681191</v>
      </c>
      <c r="AB37" s="7" cm="1">
        <f t="array" aca="1" ref="AB37" ca="1">crecimiento_ultimo_año(IMAE[[#This Row],[Guatemala]])</f>
        <v>3.31797784043526</v>
      </c>
      <c r="AC37" s="7" cm="1">
        <f t="array" aca="1" ref="AC37" ca="1">crecimiento_ultimo_año(IMAE[[#This Row],[Honduras]])</f>
        <v>4.0846221454674536</v>
      </c>
      <c r="AD37" s="7" cm="1">
        <f t="array" aca="1" ref="AD37" ca="1">crecimiento_ultimo_año(IMAE[[#This Row],[Nicaragua]])</f>
        <v>3.1630625365283604</v>
      </c>
      <c r="AE37" s="7" cm="1">
        <f t="array" aca="1" ref="AE37" ca="1">crecimiento_ultimo_año(IMAE[[#This Row],[República Dominicana]])</f>
        <v>1.8667657869739562</v>
      </c>
      <c r="AG37" s="6">
        <f>IMAE[[#This Row],[Mes]]</f>
        <v>39814</v>
      </c>
      <c r="AH37" s="7" cm="1">
        <f t="array" aca="1" ref="AH37" ca="1">variacion_mensual(IMAE[[#This Row],[Costa Rica]])</f>
        <v>0.23445042063163779</v>
      </c>
      <c r="AI37" s="7" cm="1">
        <f t="array" aca="1" ref="AI37" ca="1">variacion_mensual(IMAE[[#This Row],[El Salvador]])</f>
        <v>0.14674342476577173</v>
      </c>
      <c r="AJ37" s="7" cm="1">
        <f t="array" aca="1" ref="AJ37" ca="1">variacion_mensual(IMAE[[#This Row],[Guatemala]])</f>
        <v>-0.22069926820769137</v>
      </c>
      <c r="AK37" s="7" cm="1">
        <f t="array" aca="1" ref="AK37" ca="1">variacion_mensual(IMAE[[#This Row],[Honduras]])</f>
        <v>-1.1904049769695391</v>
      </c>
      <c r="AL37" s="7" cm="1">
        <f t="array" aca="1" ref="AL37" ca="1">variacion_mensual(IMAE[[#This Row],[Nicaragua]])</f>
        <v>-0.38553332109417804</v>
      </c>
      <c r="AM37" s="7" cm="1">
        <f t="array" aca="1" ref="AM37" ca="1">variacion_mensual(IMAE[[#This Row],[República Dominicana]])</f>
        <v>0</v>
      </c>
    </row>
    <row r="38" spans="1:39" x14ac:dyDescent="0.25">
      <c r="A38" s="5">
        <v>39845</v>
      </c>
      <c r="B38" s="3">
        <v>72.86</v>
      </c>
      <c r="C38" s="3">
        <v>88.23</v>
      </c>
      <c r="D38" s="3">
        <v>85.95</v>
      </c>
      <c r="E38" s="3">
        <v>162.32</v>
      </c>
      <c r="F38" s="3">
        <v>108.04</v>
      </c>
      <c r="G38" s="3">
        <v>101.25</v>
      </c>
      <c r="I38" s="6">
        <v>39845</v>
      </c>
      <c r="J38" s="7" cm="1">
        <f t="array" aca="1" ref="J38" ca="1">variacion_interanual(IMAE[[#This Row],[Costa Rica]])</f>
        <v>-4.4208316935589682</v>
      </c>
      <c r="K38" s="7" cm="1">
        <f t="array" aca="1" ref="K38" ca="1">variacion_interanual(IMAE[[#This Row],[El Salvador]])</f>
        <v>-2.2057193526934138</v>
      </c>
      <c r="L38" s="7" cm="1">
        <f t="array" aca="1" ref="L38" ca="1">variacion_interanual(IMAE[[#This Row],[Guatemala]])</f>
        <v>-0.47475683186659623</v>
      </c>
      <c r="M38" s="7" cm="1">
        <f t="array" aca="1" ref="M38" ca="1">variacion_interanual(IMAE[[#This Row],[Honduras]])</f>
        <v>-2.9302714986245704</v>
      </c>
      <c r="N38" s="7" cm="1">
        <f t="array" aca="1" ref="N38" ca="1">variacion_interanual(IMAE[[#This Row],[Nicaragua]])</f>
        <v>-2.6929658650815091</v>
      </c>
      <c r="O38" s="7" cm="1">
        <f t="array" aca="1" ref="O38" ca="1">variacion_interanual(IMAE[[#This Row],[República Dominicana]])</f>
        <v>-2.6348687373785928</v>
      </c>
      <c r="Q38" s="6">
        <v>39845</v>
      </c>
      <c r="R38" s="7" cm="1">
        <f t="array" aca="1" ref="R38" ca="1">variacion_acumulada(IMAE[[#This Row],[Costa Rica]],IMAE_VA[[#This Row],[Mes]])</f>
        <v>-4.356969179207459</v>
      </c>
      <c r="S38" s="7" cm="1">
        <f t="array" aca="1" ref="S38" ca="1">variacion_acumulada(IMAE[[#This Row],[El Salvador]],IMAE_VA[[#This Row],[Mes]])</f>
        <v>-2.2051508787443441</v>
      </c>
      <c r="T38" s="7" cm="1">
        <f t="array" aca="1" ref="T38" ca="1">variacion_acumulada(IMAE[[#This Row],[Guatemala]],IMAE_VA[[#This Row],[Mes]])</f>
        <v>-0.14526438117371532</v>
      </c>
      <c r="U38" s="7" cm="1">
        <f t="array" aca="1" ref="U38" ca="1">variacion_acumulada(IMAE[[#This Row],[Honduras]],IMAE_VA[[#This Row],[Mes]])</f>
        <v>-1.8755992329817839</v>
      </c>
      <c r="V38" s="7" cm="1">
        <f t="array" aca="1" ref="V38" ca="1">variacion_acumulada(IMAE[[#This Row],[Nicaragua]],IMAE_VA[[#This Row],[Mes]])</f>
        <v>-2.2699580305970524</v>
      </c>
      <c r="W38" s="7" cm="1">
        <f t="array" aca="1" ref="W38" ca="1">variacion_acumulada(IMAE[[#This Row],[República Dominicana]],IMAE_VA[[#This Row],[Mes]])</f>
        <v>-2.5563258232235708</v>
      </c>
      <c r="Y38" s="6">
        <f>IMAE[[#This Row],[Mes]]</f>
        <v>39845</v>
      </c>
      <c r="Z38" s="7" cm="1">
        <f t="array" aca="1" ref="Z38" ca="1">crecimiento_ultimo_año(IMAE[[#This Row],[Costa Rica]])</f>
        <v>1.4618118420170356</v>
      </c>
      <c r="AA38" s="7" cm="1">
        <f t="array" aca="1" ref="AA38" ca="1">crecimiento_ultimo_año(IMAE[[#This Row],[El Salvador]])</f>
        <v>0.49039147886866807</v>
      </c>
      <c r="AB38" s="7" cm="1">
        <f t="array" aca="1" ref="AB38" ca="1">crecimiento_ultimo_año(IMAE[[#This Row],[Guatemala]])</f>
        <v>2.8646863381061483</v>
      </c>
      <c r="AC38" s="7" cm="1">
        <f t="array" aca="1" ref="AC38" ca="1">crecimiento_ultimo_año(IMAE[[#This Row],[Honduras]])</f>
        <v>3.3261215366753305</v>
      </c>
      <c r="AD38" s="7" cm="1">
        <f t="array" aca="1" ref="AD38" ca="1">crecimiento_ultimo_año(IMAE[[#This Row],[Nicaragua]])</f>
        <v>2.2955212552566939</v>
      </c>
      <c r="AE38" s="7" cm="1">
        <f t="array" aca="1" ref="AE38" ca="1">crecimiento_ultimo_año(IMAE[[#This Row],[República Dominicana]])</f>
        <v>1.0353887839724241</v>
      </c>
      <c r="AG38" s="6">
        <f>IMAE[[#This Row],[Mes]]</f>
        <v>39845</v>
      </c>
      <c r="AH38" s="7" cm="1">
        <f t="array" aca="1" ref="AH38" ca="1">variacion_mensual(IMAE[[#This Row],[Costa Rica]])</f>
        <v>0.2476609796367546</v>
      </c>
      <c r="AI38" s="7" cm="1">
        <f t="array" aca="1" ref="AI38" ca="1">variacion_mensual(IMAE[[#This Row],[El Salvador]])</f>
        <v>-0.55229936880071273</v>
      </c>
      <c r="AJ38" s="7" cm="1">
        <f t="array" aca="1" ref="AJ38" ca="1">variacion_mensual(IMAE[[#This Row],[Guatemala]])</f>
        <v>5.8207217694983271E-2</v>
      </c>
      <c r="AK38" s="7" cm="1">
        <f t="array" aca="1" ref="AK38" ca="1">variacion_mensual(IMAE[[#This Row],[Honduras]])</f>
        <v>-1.7314444848044674</v>
      </c>
      <c r="AL38" s="7" cm="1">
        <f t="array" aca="1" ref="AL38" ca="1">variacion_mensual(IMAE[[#This Row],[Nicaragua]])</f>
        <v>-0.44231478068558205</v>
      </c>
      <c r="AM38" s="7" cm="1">
        <f t="array" aca="1" ref="AM38" ca="1">variacion_mensual(IMAE[[#This Row],[República Dominicana]])</f>
        <v>8.8967971530262702E-2</v>
      </c>
    </row>
    <row r="39" spans="1:39" x14ac:dyDescent="0.25">
      <c r="A39" s="5">
        <v>39873</v>
      </c>
      <c r="B39" s="3">
        <v>73.099999999999994</v>
      </c>
      <c r="C39" s="3">
        <v>87.57</v>
      </c>
      <c r="D39" s="3">
        <v>86.19</v>
      </c>
      <c r="E39" s="3">
        <v>162.72999999999999</v>
      </c>
      <c r="F39" s="3">
        <v>107.57</v>
      </c>
      <c r="G39" s="3">
        <v>101.52</v>
      </c>
      <c r="I39" s="6">
        <v>39873</v>
      </c>
      <c r="J39" s="7" cm="1">
        <f t="array" aca="1" ref="J39" ca="1">variacion_interanual(IMAE[[#This Row],[Costa Rica]])</f>
        <v>-4.3569279078895846</v>
      </c>
      <c r="K39" s="7" cm="1">
        <f t="array" aca="1" ref="K39" ca="1">variacion_interanual(IMAE[[#This Row],[El Salvador]])</f>
        <v>-3.8537549407114735</v>
      </c>
      <c r="L39" s="7" cm="1">
        <f t="array" aca="1" ref="L39" ca="1">variacion_interanual(IMAE[[#This Row],[Guatemala]])</f>
        <v>-0.80561629646680455</v>
      </c>
      <c r="M39" s="7" cm="1">
        <f t="array" aca="1" ref="M39" ca="1">variacion_interanual(IMAE[[#This Row],[Honduras]])</f>
        <v>-3.1022984399190268</v>
      </c>
      <c r="N39" s="7" cm="1">
        <f t="array" aca="1" ref="N39" ca="1">variacion_interanual(IMAE[[#This Row],[Nicaragua]])</f>
        <v>-3.3078651685393368</v>
      </c>
      <c r="O39" s="7" cm="1">
        <f t="array" aca="1" ref="O39" ca="1">variacion_interanual(IMAE[[#This Row],[República Dominicana]])</f>
        <v>-2.7213491759294772</v>
      </c>
      <c r="Q39" s="6">
        <v>39873</v>
      </c>
      <c r="R39" s="7" cm="1">
        <f t="array" aca="1" ref="R39" ca="1">variacion_acumulada(IMAE[[#This Row],[Costa Rica]],IMAE_VA[[#This Row],[Mes]])</f>
        <v>-4.3569553805774319</v>
      </c>
      <c r="S39" s="7" cm="1">
        <f t="array" aca="1" ref="S39" ca="1">variacion_acumulada(IMAE[[#This Row],[El Salvador]],IMAE_VA[[#This Row],[Mes]])</f>
        <v>-2.7571502095434131</v>
      </c>
      <c r="T39" s="7" cm="1">
        <f t="array" aca="1" ref="T39" ca="1">variacion_acumulada(IMAE[[#This Row],[Guatemala]],IMAE_VA[[#This Row],[Mes]])</f>
        <v>-0.36680952932545141</v>
      </c>
      <c r="U39" s="7" cm="1">
        <f t="array" aca="1" ref="U39" ca="1">variacion_acumulada(IMAE[[#This Row],[Honduras]],IMAE_VA[[#This Row],[Mes]])</f>
        <v>-2.2862268287821341</v>
      </c>
      <c r="V39" s="7" cm="1">
        <f t="array" aca="1" ref="V39" ca="1">variacion_acumulada(IMAE[[#This Row],[Nicaragua]],IMAE_VA[[#This Row],[Mes]])</f>
        <v>-2.6168729719985739</v>
      </c>
      <c r="W39" s="7" cm="1">
        <f t="array" aca="1" ref="W39" ca="1">variacion_acumulada(IMAE[[#This Row],[República Dominicana]],IMAE_VA[[#This Row],[Mes]])</f>
        <v>-2.6115098692642835</v>
      </c>
      <c r="Y39" s="6">
        <f>IMAE[[#This Row],[Mes]]</f>
        <v>39873</v>
      </c>
      <c r="Z39" s="7" cm="1">
        <f t="array" aca="1" ref="Z39" ca="1">crecimiento_ultimo_año(IMAE[[#This Row],[Costa Rica]])</f>
        <v>0.65879525044232334</v>
      </c>
      <c r="AA39" s="7" cm="1">
        <f t="array" aca="1" ref="AA39" ca="1">crecimiento_ultimo_año(IMAE[[#This Row],[El Salvador]])</f>
        <v>-0.32379476393424866</v>
      </c>
      <c r="AB39" s="7" cm="1">
        <f t="array" aca="1" ref="AB39" ca="1">crecimiento_ultimo_año(IMAE[[#This Row],[Guatemala]])</f>
        <v>2.3803896078315789</v>
      </c>
      <c r="AC39" s="7" cm="1">
        <f t="array" aca="1" ref="AC39" ca="1">crecimiento_ultimo_año(IMAE[[#This Row],[Honduras]])</f>
        <v>2.5623406172217367</v>
      </c>
      <c r="AD39" s="7" cm="1">
        <f t="array" aca="1" ref="AD39" ca="1">crecimiento_ultimo_año(IMAE[[#This Row],[Nicaragua]])</f>
        <v>1.4276583784449626</v>
      </c>
      <c r="AE39" s="7" cm="1">
        <f t="array" aca="1" ref="AE39" ca="1">crecimiento_ultimo_año(IMAE[[#This Row],[República Dominicana]])</f>
        <v>0.21714108456258874</v>
      </c>
      <c r="AG39" s="6">
        <f>IMAE[[#This Row],[Mes]]</f>
        <v>39873</v>
      </c>
      <c r="AH39" s="7" cm="1">
        <f t="array" aca="1" ref="AH39" ca="1">variacion_mensual(IMAE[[#This Row],[Costa Rica]])</f>
        <v>0.32939884710403433</v>
      </c>
      <c r="AI39" s="7" cm="1">
        <f t="array" aca="1" ref="AI39" ca="1">variacion_mensual(IMAE[[#This Row],[El Salvador]])</f>
        <v>-0.74804488269297753</v>
      </c>
      <c r="AJ39" s="7" cm="1">
        <f t="array" aca="1" ref="AJ39" ca="1">variacion_mensual(IMAE[[#This Row],[Guatemala]])</f>
        <v>0.27923211169282869</v>
      </c>
      <c r="AK39" s="7" cm="1">
        <f t="array" aca="1" ref="AK39" ca="1">variacion_mensual(IMAE[[#This Row],[Honduras]])</f>
        <v>0.25258748151799626</v>
      </c>
      <c r="AL39" s="7" cm="1">
        <f t="array" aca="1" ref="AL39" ca="1">variacion_mensual(IMAE[[#This Row],[Nicaragua]])</f>
        <v>-0.4350240651610604</v>
      </c>
      <c r="AM39" s="7" cm="1">
        <f t="array" aca="1" ref="AM39" ca="1">variacion_mensual(IMAE[[#This Row],[República Dominicana]])</f>
        <v>0.2666666666666595</v>
      </c>
    </row>
    <row r="40" spans="1:39" x14ac:dyDescent="0.25">
      <c r="A40" s="5">
        <v>39904</v>
      </c>
      <c r="B40" s="3">
        <v>73.36</v>
      </c>
      <c r="C40" s="3">
        <v>88.12</v>
      </c>
      <c r="D40" s="3">
        <v>86.52</v>
      </c>
      <c r="E40" s="3">
        <v>163.02000000000001</v>
      </c>
      <c r="F40" s="3">
        <v>107.16</v>
      </c>
      <c r="G40" s="3">
        <v>102.05</v>
      </c>
      <c r="I40" s="6">
        <v>39904</v>
      </c>
      <c r="J40" s="7" cm="1">
        <f t="array" aca="1" ref="J40" ca="1">variacion_interanual(IMAE[[#This Row],[Costa Rica]])</f>
        <v>-4.1922423925819459</v>
      </c>
      <c r="K40" s="7" cm="1">
        <f t="array" aca="1" ref="K40" ca="1">variacion_interanual(IMAE[[#This Row],[El Salvador]])</f>
        <v>-3.6518696698009889</v>
      </c>
      <c r="L40" s="7" cm="1">
        <f t="array" aca="1" ref="L40" ca="1">variacion_interanual(IMAE[[#This Row],[Guatemala]])</f>
        <v>-0.80256821829856051</v>
      </c>
      <c r="M40" s="7" cm="1">
        <f t="array" aca="1" ref="M40" ca="1">variacion_interanual(IMAE[[#This Row],[Honduras]])</f>
        <v>-4.319755839887307</v>
      </c>
      <c r="N40" s="7" cm="1">
        <f t="array" aca="1" ref="N40" ca="1">variacion_interanual(IMAE[[#This Row],[Nicaragua]])</f>
        <v>-3.7196765498652251</v>
      </c>
      <c r="O40" s="7" cm="1">
        <f t="array" aca="1" ref="O40" ca="1">variacion_interanual(IMAE[[#This Row],[República Dominicana]])</f>
        <v>-2.3631840796019876</v>
      </c>
      <c r="Q40" s="6">
        <v>39904</v>
      </c>
      <c r="R40" s="7" cm="1">
        <f t="array" aca="1" ref="R40" ca="1">variacion_acumulada(IMAE[[#This Row],[Costa Rica]],IMAE_VA[[#This Row],[Mes]])</f>
        <v>-4.3156273552446223</v>
      </c>
      <c r="S40" s="7" cm="1">
        <f t="array" aca="1" ref="S40" ca="1">variacion_acumulada(IMAE[[#This Row],[El Salvador]],IMAE_VA[[#This Row],[Mes]])</f>
        <v>-2.9822823814240063</v>
      </c>
      <c r="T40" s="7" cm="1">
        <f t="array" aca="1" ref="T40" ca="1">variacion_acumulada(IMAE[[#This Row],[Guatemala]],IMAE_VA[[#This Row],[Mes]])</f>
        <v>-0.47658935328269703</v>
      </c>
      <c r="U40" s="7" cm="1">
        <f t="array" aca="1" ref="U40" ca="1">variacion_acumulada(IMAE[[#This Row],[Honduras]],IMAE_VA[[#This Row],[Mes]])</f>
        <v>-2.8017497916914547</v>
      </c>
      <c r="V40" s="7" cm="1">
        <f t="array" aca="1" ref="V40" ca="1">variacion_acumulada(IMAE[[#This Row],[Nicaragua]],IMAE_VA[[#This Row],[Mes]])</f>
        <v>-2.8932318638267396</v>
      </c>
      <c r="W40" s="7" cm="1">
        <f t="array" aca="1" ref="W40" ca="1">variacion_acumulada(IMAE[[#This Row],[República Dominicana]],IMAE_VA[[#This Row],[Mes]])</f>
        <v>-2.5492078732597068</v>
      </c>
      <c r="Y40" s="6">
        <f>IMAE[[#This Row],[Mes]]</f>
        <v>39904</v>
      </c>
      <c r="Z40" s="7" cm="1">
        <f t="array" aca="1" ref="Z40" ca="1">crecimiento_ultimo_año(IMAE[[#This Row],[Costa Rica]])</f>
        <v>-8.8679998226404155E-2</v>
      </c>
      <c r="AA40" s="7" cm="1">
        <f t="array" aca="1" ref="AA40" ca="1">crecimiento_ultimo_año(IMAE[[#This Row],[El Salvador]])</f>
        <v>-1.1035723794746488</v>
      </c>
      <c r="AB40" s="7" cm="1">
        <f t="array" aca="1" ref="AB40" ca="1">crecimiento_ultimo_año(IMAE[[#This Row],[Guatemala]])</f>
        <v>1.9079850892681938</v>
      </c>
      <c r="AC40" s="7" cm="1">
        <f t="array" aca="1" ref="AC40" ca="1">crecimiento_ultimo_año(IMAE[[#This Row],[Honduras]])</f>
        <v>1.618740540896213</v>
      </c>
      <c r="AD40" s="7" cm="1">
        <f t="array" aca="1" ref="AD40" ca="1">crecimiento_ultimo_año(IMAE[[#This Row],[Nicaragua]])</f>
        <v>0.59759582602298966</v>
      </c>
      <c r="AE40" s="7" cm="1">
        <f t="array" aca="1" ref="AE40" ca="1">crecimiento_ultimo_año(IMAE[[#This Row],[República Dominicana]])</f>
        <v>-0.52530304383479054</v>
      </c>
      <c r="AG40" s="6">
        <f>IMAE[[#This Row],[Mes]]</f>
        <v>39904</v>
      </c>
      <c r="AH40" s="7" cm="1">
        <f t="array" aca="1" ref="AH40" ca="1">variacion_mensual(IMAE[[#This Row],[Costa Rica]])</f>
        <v>0.3556771545827786</v>
      </c>
      <c r="AI40" s="7" cm="1">
        <f t="array" aca="1" ref="AI40" ca="1">variacion_mensual(IMAE[[#This Row],[El Salvador]])</f>
        <v>0.62806897339273693</v>
      </c>
      <c r="AJ40" s="7" cm="1">
        <f t="array" aca="1" ref="AJ40" ca="1">variacion_mensual(IMAE[[#This Row],[Guatemala]])</f>
        <v>0.38287504350853485</v>
      </c>
      <c r="AK40" s="7" cm="1">
        <f t="array" aca="1" ref="AK40" ca="1">variacion_mensual(IMAE[[#This Row],[Honduras]])</f>
        <v>0.17820930375469501</v>
      </c>
      <c r="AL40" s="7" cm="1">
        <f t="array" aca="1" ref="AL40" ca="1">variacion_mensual(IMAE[[#This Row],[Nicaragua]])</f>
        <v>-0.38114715998883719</v>
      </c>
      <c r="AM40" s="7" cm="1">
        <f t="array" aca="1" ref="AM40" ca="1">variacion_mensual(IMAE[[#This Row],[República Dominicana]])</f>
        <v>0.52206461780930358</v>
      </c>
    </row>
    <row r="41" spans="1:39" x14ac:dyDescent="0.25">
      <c r="A41" s="5">
        <v>39934</v>
      </c>
      <c r="B41" s="3">
        <v>73.59</v>
      </c>
      <c r="C41" s="3">
        <v>88.72</v>
      </c>
      <c r="D41" s="3">
        <v>86.86</v>
      </c>
      <c r="E41" s="3">
        <v>163.11000000000001</v>
      </c>
      <c r="F41" s="3">
        <v>106.82</v>
      </c>
      <c r="G41" s="3">
        <v>102.8</v>
      </c>
      <c r="I41" s="6">
        <v>39934</v>
      </c>
      <c r="J41" s="7" cm="1">
        <f t="array" aca="1" ref="J41" ca="1">variacion_interanual(IMAE[[#This Row],[Costa Rica]])</f>
        <v>-4.0046960605269906</v>
      </c>
      <c r="K41" s="7" cm="1">
        <f t="array" aca="1" ref="K41" ca="1">variacion_interanual(IMAE[[#This Row],[El Salvador]])</f>
        <v>-1.945181255526085</v>
      </c>
      <c r="L41" s="7" cm="1">
        <f t="array" aca="1" ref="L41" ca="1">variacion_interanual(IMAE[[#This Row],[Guatemala]])</f>
        <v>-0.4812098991750724</v>
      </c>
      <c r="M41" s="7" cm="1">
        <f t="array" aca="1" ref="M41" ca="1">variacion_interanual(IMAE[[#This Row],[Honduras]])</f>
        <v>-4.4967503952221932</v>
      </c>
      <c r="N41" s="7" cm="1">
        <f t="array" aca="1" ref="N41" ca="1">variacion_interanual(IMAE[[#This Row],[Nicaragua]])</f>
        <v>-3.9647577092511099</v>
      </c>
      <c r="O41" s="7" cm="1">
        <f t="array" aca="1" ref="O41" ca="1">variacion_interanual(IMAE[[#This Row],[República Dominicana]])</f>
        <v>-1.4948256036795726</v>
      </c>
      <c r="Q41" s="6">
        <v>39934</v>
      </c>
      <c r="R41" s="7" cm="1">
        <f t="array" aca="1" ref="R41" ca="1">variacion_acumulada(IMAE[[#This Row],[Costa Rica]],IMAE_VA[[#This Row],[Mes]])</f>
        <v>-4.2532016866144602</v>
      </c>
      <c r="S41" s="7" cm="1">
        <f t="array" aca="1" ref="S41" ca="1">variacion_acumulada(IMAE[[#This Row],[El Salvador]],IMAE_VA[[#This Row],[Mes]])</f>
        <v>-2.7755749405233843</v>
      </c>
      <c r="T41" s="7" cm="1">
        <f t="array" aca="1" ref="T41" ca="1">variacion_acumulada(IMAE[[#This Row],[Guatemala]],IMAE_VA[[#This Row],[Mes]])</f>
        <v>-0.47751966596691897</v>
      </c>
      <c r="U41" s="7" cm="1">
        <f t="array" aca="1" ref="U41" ca="1">variacion_acumulada(IMAE[[#This Row],[Honduras]],IMAE_VA[[#This Row],[Mes]])</f>
        <v>-3.1452062595655139</v>
      </c>
      <c r="V41" s="7" cm="1">
        <f t="array" aca="1" ref="V41" ca="1">variacion_acumulada(IMAE[[#This Row],[Nicaragua]],IMAE_VA[[#This Row],[Mes]])</f>
        <v>-3.1078380178980014</v>
      </c>
      <c r="W41" s="7" cm="1">
        <f t="array" aca="1" ref="W41" ca="1">variacion_acumulada(IMAE[[#This Row],[República Dominicana]],IMAE_VA[[#This Row],[Mes]])</f>
        <v>-2.3379914004913793</v>
      </c>
      <c r="Y41" s="6">
        <f>IMAE[[#This Row],[Mes]]</f>
        <v>39934</v>
      </c>
      <c r="Z41" s="7" cm="1">
        <f t="array" aca="1" ref="Z41" ca="1">crecimiento_ultimo_año(IMAE[[#This Row],[Costa Rica]])</f>
        <v>-0.77436316638315184</v>
      </c>
      <c r="AA41" s="7" cm="1">
        <f t="array" aca="1" ref="AA41" ca="1">crecimiento_ultimo_año(IMAE[[#This Row],[El Salvador]])</f>
        <v>-1.4786313041088461</v>
      </c>
      <c r="AB41" s="7" cm="1">
        <f t="array" aca="1" ref="AB41" ca="1">crecimiento_ultimo_año(IMAE[[#This Row],[Guatemala]])</f>
        <v>1.4845002150033038</v>
      </c>
      <c r="AC41" s="7" cm="1">
        <f t="array" aca="1" ref="AC41" ca="1">crecimiento_ultimo_año(IMAE[[#This Row],[Honduras]])</f>
        <v>0.69736060340572781</v>
      </c>
      <c r="AD41" s="7" cm="1">
        <f t="array" aca="1" ref="AD41" ca="1">crecimiento_ultimo_año(IMAE[[#This Row],[Nicaragua]])</f>
        <v>-0.17849514859340498</v>
      </c>
      <c r="AE41" s="7" cm="1">
        <f t="array" aca="1" ref="AE41" ca="1">crecimiento_ultimo_año(IMAE[[#This Row],[República Dominicana]])</f>
        <v>-1.1080130924960629</v>
      </c>
      <c r="AG41" s="6">
        <f>IMAE[[#This Row],[Mes]]</f>
        <v>39934</v>
      </c>
      <c r="AH41" s="7" cm="1">
        <f t="array" aca="1" ref="AH41" ca="1">variacion_mensual(IMAE[[#This Row],[Costa Rica]])</f>
        <v>0.31352235550710095</v>
      </c>
      <c r="AI41" s="7" cm="1">
        <f t="array" aca="1" ref="AI41" ca="1">variacion_mensual(IMAE[[#This Row],[El Salvador]])</f>
        <v>0.68088969586925785</v>
      </c>
      <c r="AJ41" s="7" cm="1">
        <f t="array" aca="1" ref="AJ41" ca="1">variacion_mensual(IMAE[[#This Row],[Guatemala]])</f>
        <v>0.39297272306981768</v>
      </c>
      <c r="AK41" s="7" cm="1">
        <f t="array" aca="1" ref="AK41" ca="1">variacion_mensual(IMAE[[#This Row],[Honduras]])</f>
        <v>5.5207949944802159E-2</v>
      </c>
      <c r="AL41" s="7" cm="1">
        <f t="array" aca="1" ref="AL41" ca="1">variacion_mensual(IMAE[[#This Row],[Nicaragua]])</f>
        <v>-0.31728256812243449</v>
      </c>
      <c r="AM41" s="7" cm="1">
        <f t="array" aca="1" ref="AM41" ca="1">variacion_mensual(IMAE[[#This Row],[República Dominicana]])</f>
        <v>0.73493385595295724</v>
      </c>
    </row>
    <row r="42" spans="1:39" x14ac:dyDescent="0.25">
      <c r="A42" s="5">
        <v>39965</v>
      </c>
      <c r="B42" s="3">
        <v>73.83</v>
      </c>
      <c r="C42" s="3">
        <v>89.13</v>
      </c>
      <c r="D42" s="3">
        <v>87.15</v>
      </c>
      <c r="E42" s="3">
        <v>162.66</v>
      </c>
      <c r="F42" s="3">
        <v>106.59</v>
      </c>
      <c r="G42" s="3">
        <v>103.61</v>
      </c>
      <c r="I42" s="6">
        <v>39965</v>
      </c>
      <c r="J42" s="7" cm="1">
        <f t="array" aca="1" ref="J42" ca="1">variacion_interanual(IMAE[[#This Row],[Costa Rica]])</f>
        <v>-3.7292997783283321</v>
      </c>
      <c r="K42" s="7" cm="1">
        <f t="array" aca="1" ref="K42" ca="1">variacion_interanual(IMAE[[#This Row],[El Salvador]])</f>
        <v>-0.14564194488013715</v>
      </c>
      <c r="L42" s="7" cm="1">
        <f t="array" aca="1" ref="L42" ca="1">variacion_interanual(IMAE[[#This Row],[Guatemala]])</f>
        <v>-2.2943673282083132E-2</v>
      </c>
      <c r="M42" s="7" cm="1">
        <f t="array" aca="1" ref="M42" ca="1">variacion_interanual(IMAE[[#This Row],[Honduras]])</f>
        <v>-5.0049640833966009</v>
      </c>
      <c r="N42" s="7" cm="1">
        <f t="array" aca="1" ref="N42" ca="1">variacion_interanual(IMAE[[#This Row],[Nicaragua]])</f>
        <v>-3.990272023058905</v>
      </c>
      <c r="O42" s="7" cm="1">
        <f t="array" aca="1" ref="O42" ca="1">variacion_interanual(IMAE[[#This Row],[República Dominicana]])</f>
        <v>-0.25991528686946097</v>
      </c>
      <c r="Q42" s="6">
        <v>39965</v>
      </c>
      <c r="R42" s="7" cm="1">
        <f t="array" aca="1" ref="R42" ca="1">variacion_acumulada(IMAE[[#This Row],[Costa Rica]],IMAE_VA[[#This Row],[Mes]])</f>
        <v>-4.1655762016924118</v>
      </c>
      <c r="S42" s="7" cm="1">
        <f t="array" aca="1" ref="S42" ca="1">variacion_acumulada(IMAE[[#This Row],[El Salvador]],IMAE_VA[[#This Row],[Mes]])</f>
        <v>-2.3434335996465605</v>
      </c>
      <c r="T42" s="7" cm="1">
        <f t="array" aca="1" ref="T42" ca="1">variacion_acumulada(IMAE[[#This Row],[Guatemala]],IMAE_VA[[#This Row],[Mes]])</f>
        <v>-0.40141359044287839</v>
      </c>
      <c r="U42" s="7" cm="1">
        <f t="array" aca="1" ref="U42" ca="1">variacion_acumulada(IMAE[[#This Row],[Honduras]],IMAE_VA[[#This Row],[Mes]])</f>
        <v>-3.4592249285080312</v>
      </c>
      <c r="V42" s="7" cm="1">
        <f t="array" aca="1" ref="V42" ca="1">variacion_acumulada(IMAE[[#This Row],[Nicaragua]],IMAE_VA[[#This Row],[Mes]])</f>
        <v>-3.2548507630666856</v>
      </c>
      <c r="W42" s="7" cm="1">
        <f t="array" aca="1" ref="W42" ca="1">variacion_acumulada(IMAE[[#This Row],[República Dominicana]],IMAE_VA[[#This Row],[Mes]])</f>
        <v>-1.9925100825811337</v>
      </c>
      <c r="Y42" s="6">
        <f>IMAE[[#This Row],[Mes]]</f>
        <v>39965</v>
      </c>
      <c r="Z42" s="7" cm="1">
        <f t="array" aca="1" ref="Z42" ca="1">crecimiento_ultimo_año(IMAE[[#This Row],[Costa Rica]])</f>
        <v>-1.3952822500715611</v>
      </c>
      <c r="AA42" s="7" cm="1">
        <f t="array" aca="1" ref="AA42" ca="1">crecimiento_ultimo_año(IMAE[[#This Row],[El Salvador]])</f>
        <v>-1.4553319403204257</v>
      </c>
      <c r="AB42" s="7" cm="1">
        <f t="array" aca="1" ref="AB42" ca="1">crecimiento_ultimo_año(IMAE[[#This Row],[Guatemala]])</f>
        <v>1.126757820108315</v>
      </c>
      <c r="AC42" s="7" cm="1">
        <f t="array" aca="1" ref="AC42" ca="1">crecimiento_ultimo_año(IMAE[[#This Row],[Honduras]])</f>
        <v>-0.24845965035316109</v>
      </c>
      <c r="AD42" s="7" cm="1">
        <f t="array" aca="1" ref="AD42" ca="1">crecimiento_ultimo_año(IMAE[[#This Row],[Nicaragua]])</f>
        <v>-0.88310622354291768</v>
      </c>
      <c r="AE42" s="7" cm="1">
        <f t="array" aca="1" ref="AE42" ca="1">crecimiento_ultimo_año(IMAE[[#This Row],[República Dominicana]])</f>
        <v>-1.4595365246598768</v>
      </c>
      <c r="AG42" s="6">
        <f>IMAE[[#This Row],[Mes]]</f>
        <v>39965</v>
      </c>
      <c r="AH42" s="7" cm="1">
        <f t="array" aca="1" ref="AH42" ca="1">variacion_mensual(IMAE[[#This Row],[Costa Rica]])</f>
        <v>0.32613126783529456</v>
      </c>
      <c r="AI42" s="7" cm="1">
        <f t="array" aca="1" ref="AI42" ca="1">variacion_mensual(IMAE[[#This Row],[El Salvador]])</f>
        <v>0.46212804328222834</v>
      </c>
      <c r="AJ42" s="7" cm="1">
        <f t="array" aca="1" ref="AJ42" ca="1">variacion_mensual(IMAE[[#This Row],[Guatemala]])</f>
        <v>0.33387059636196259</v>
      </c>
      <c r="AK42" s="7" cm="1">
        <f t="array" aca="1" ref="AK42" ca="1">variacion_mensual(IMAE[[#This Row],[Honduras]])</f>
        <v>-0.27588743792533732</v>
      </c>
      <c r="AL42" s="7" cm="1">
        <f t="array" aca="1" ref="AL42" ca="1">variacion_mensual(IMAE[[#This Row],[Nicaragua]])</f>
        <v>-0.21531548399175149</v>
      </c>
      <c r="AM42" s="7" cm="1">
        <f t="array" aca="1" ref="AM42" ca="1">variacion_mensual(IMAE[[#This Row],[República Dominicana]])</f>
        <v>0.78793774319065868</v>
      </c>
    </row>
    <row r="43" spans="1:39" x14ac:dyDescent="0.25">
      <c r="A43" s="5">
        <v>39995</v>
      </c>
      <c r="B43" s="3">
        <v>74.09</v>
      </c>
      <c r="C43" s="3">
        <v>88.64</v>
      </c>
      <c r="D43" s="3">
        <v>87.43</v>
      </c>
      <c r="E43" s="3">
        <v>162.54</v>
      </c>
      <c r="F43" s="3">
        <v>106.49</v>
      </c>
      <c r="G43" s="3">
        <v>104.42</v>
      </c>
      <c r="I43" s="6">
        <v>39995</v>
      </c>
      <c r="J43" s="7" cm="1">
        <f t="array" aca="1" ref="J43" ca="1">variacion_interanual(IMAE[[#This Row],[Costa Rica]])</f>
        <v>-3.3902725257530242</v>
      </c>
      <c r="K43" s="7" cm="1">
        <f t="array" aca="1" ref="K43" ca="1">variacion_interanual(IMAE[[#This Row],[El Salvador]])</f>
        <v>-0.87228807872958836</v>
      </c>
      <c r="L43" s="7" cm="1">
        <f t="array" aca="1" ref="L43" ca="1">variacion_interanual(IMAE[[#This Row],[Guatemala]])</f>
        <v>0.47115605607908062</v>
      </c>
      <c r="M43" s="7" cm="1">
        <f t="array" aca="1" ref="M43" ca="1">variacion_interanual(IMAE[[#This Row],[Honduras]])</f>
        <v>-4.3319599764567451</v>
      </c>
      <c r="N43" s="7" cm="1">
        <f t="array" aca="1" ref="N43" ca="1">variacion_interanual(IMAE[[#This Row],[Nicaragua]])</f>
        <v>-3.8551823763091408</v>
      </c>
      <c r="O43" s="7" cm="1">
        <f t="array" aca="1" ref="O43" ca="1">variacion_interanual(IMAE[[#This Row],[República Dominicana]])</f>
        <v>1.221403644823571</v>
      </c>
      <c r="Q43" s="6">
        <v>39995</v>
      </c>
      <c r="R43" s="7" cm="1">
        <f t="array" aca="1" ref="R43" ca="1">variacion_acumulada(IMAE[[#This Row],[Costa Rica]],IMAE_VA[[#This Row],[Mes]])</f>
        <v>-4.0544832869341079</v>
      </c>
      <c r="S43" s="7" cm="1">
        <f t="array" aca="1" ref="S43" ca="1">variacion_acumulada(IMAE[[#This Row],[El Salvador]],IMAE_VA[[#This Row],[Mes]])</f>
        <v>-2.1354957005564001</v>
      </c>
      <c r="T43" s="7" cm="1">
        <f t="array" aca="1" ref="T43" ca="1">variacion_acumulada(IMAE[[#This Row],[Guatemala]],IMAE_VA[[#This Row],[Mes]])</f>
        <v>-0.27646129541862852</v>
      </c>
      <c r="U43" s="7" cm="1">
        <f t="array" aca="1" ref="U43" ca="1">variacion_acumulada(IMAE[[#This Row],[Honduras]],IMAE_VA[[#This Row],[Mes]])</f>
        <v>-3.5844594594594659</v>
      </c>
      <c r="V43" s="7" cm="1">
        <f t="array" aca="1" ref="V43" ca="1">variacion_acumulada(IMAE[[#This Row],[Nicaragua]],IMAE_VA[[#This Row],[Mes]])</f>
        <v>-3.3404104741684426</v>
      </c>
      <c r="W43" s="7" cm="1">
        <f t="array" aca="1" ref="W43" ca="1">variacion_acumulada(IMAE[[#This Row],[República Dominicana]],IMAE_VA[[#This Row],[Mes]])</f>
        <v>-1.5370879120879088</v>
      </c>
      <c r="Y43" s="6">
        <f>IMAE[[#This Row],[Mes]]</f>
        <v>39995</v>
      </c>
      <c r="Z43" s="7" cm="1">
        <f t="array" aca="1" ref="Z43" ca="1">crecimiento_ultimo_año(IMAE[[#This Row],[Costa Rica]])</f>
        <v>-1.9493926680870577</v>
      </c>
      <c r="AA43" s="7" cm="1">
        <f t="array" aca="1" ref="AA43" ca="1">crecimiento_ultimo_año(IMAE[[#This Row],[El Salvador]])</f>
        <v>-1.4283486381608479</v>
      </c>
      <c r="AB43" s="7" cm="1">
        <f t="array" aca="1" ref="AB43" ca="1">crecimiento_ultimo_año(IMAE[[#This Row],[Guatemala]])</f>
        <v>0.84162500606710378</v>
      </c>
      <c r="AC43" s="7" cm="1">
        <f t="array" aca="1" ref="AC43" ca="1">crecimiento_ultimo_año(IMAE[[#This Row],[Honduras]])</f>
        <v>-1.0187587307922685</v>
      </c>
      <c r="AD43" s="7" cm="1">
        <f t="array" aca="1" ref="AD43" ca="1">crecimiento_ultimo_año(IMAE[[#This Row],[Nicaragua]])</f>
        <v>-1.5085276134047643</v>
      </c>
      <c r="AE43" s="7" cm="1">
        <f t="array" aca="1" ref="AE43" ca="1">crecimiento_ultimo_año(IMAE[[#This Row],[República Dominicana]])</f>
        <v>-1.5357030866827936</v>
      </c>
      <c r="AG43" s="6">
        <f>IMAE[[#This Row],[Mes]]</f>
        <v>39995</v>
      </c>
      <c r="AH43" s="7" cm="1">
        <f t="array" aca="1" ref="AH43" ca="1">variacion_mensual(IMAE[[#This Row],[Costa Rica]])</f>
        <v>0.35216036841392295</v>
      </c>
      <c r="AI43" s="7" cm="1">
        <f t="array" aca="1" ref="AI43" ca="1">variacion_mensual(IMAE[[#This Row],[El Salvador]])</f>
        <v>-0.54975877931111583</v>
      </c>
      <c r="AJ43" s="7" cm="1">
        <f t="array" aca="1" ref="AJ43" ca="1">variacion_mensual(IMAE[[#This Row],[Guatemala]])</f>
        <v>0.32128514056224411</v>
      </c>
      <c r="AK43" s="7" cm="1">
        <f t="array" aca="1" ref="AK43" ca="1">variacion_mensual(IMAE[[#This Row],[Honduras]])</f>
        <v>-7.3773515308006576E-2</v>
      </c>
      <c r="AL43" s="7" cm="1">
        <f t="array" aca="1" ref="AL43" ca="1">variacion_mensual(IMAE[[#This Row],[Nicaragua]])</f>
        <v>-9.3817431278742092E-2</v>
      </c>
      <c r="AM43" s="7" cm="1">
        <f t="array" aca="1" ref="AM43" ca="1">variacion_mensual(IMAE[[#This Row],[República Dominicana]])</f>
        <v>0.78177782067367918</v>
      </c>
    </row>
    <row r="44" spans="1:39" x14ac:dyDescent="0.25">
      <c r="A44" s="5">
        <v>40026</v>
      </c>
      <c r="B44" s="3">
        <v>74.36</v>
      </c>
      <c r="C44" s="3">
        <v>87.85</v>
      </c>
      <c r="D44" s="3">
        <v>87.74</v>
      </c>
      <c r="E44" s="3">
        <v>162.72</v>
      </c>
      <c r="F44" s="3">
        <v>106.52</v>
      </c>
      <c r="G44" s="3">
        <v>105.16</v>
      </c>
      <c r="I44" s="6">
        <v>40026</v>
      </c>
      <c r="J44" s="7" cm="1">
        <f t="array" aca="1" ref="J44" ca="1">variacion_interanual(IMAE[[#This Row],[Costa Rica]])</f>
        <v>-3.0002608922514939</v>
      </c>
      <c r="K44" s="7" cm="1">
        <f t="array" aca="1" ref="K44" ca="1">variacion_interanual(IMAE[[#This Row],[El Salvador]])</f>
        <v>-3.4297020995932792</v>
      </c>
      <c r="L44" s="7" cm="1">
        <f t="array" aca="1" ref="L44" ca="1">variacion_interanual(IMAE[[#This Row],[Guatemala]])</f>
        <v>0.94339622641508303</v>
      </c>
      <c r="M44" s="7" cm="1">
        <f t="array" aca="1" ref="M44" ca="1">variacion_interanual(IMAE[[#This Row],[Honduras]])</f>
        <v>-4.1470311027332674</v>
      </c>
      <c r="N44" s="7" cm="1">
        <f t="array" aca="1" ref="N44" ca="1">variacion_interanual(IMAE[[#This Row],[Nicaragua]])</f>
        <v>-3.5756313931384121</v>
      </c>
      <c r="O44" s="7" cm="1">
        <f t="array" aca="1" ref="O44" ca="1">variacion_interanual(IMAE[[#This Row],[República Dominicana]])</f>
        <v>2.6852846401718589</v>
      </c>
      <c r="Q44" s="6">
        <v>40026</v>
      </c>
      <c r="R44" s="7" cm="1">
        <f t="array" aca="1" ref="R44" ca="1">variacion_acumulada(IMAE[[#This Row],[Costa Rica]],IMAE_VA[[#This Row],[Mes]])</f>
        <v>-3.9224018173795061</v>
      </c>
      <c r="S44" s="7" cm="1">
        <f t="array" aca="1" ref="S44" ca="1">variacion_acumulada(IMAE[[#This Row],[El Salvador]],IMAE_VA[[#This Row],[Mes]])</f>
        <v>-2.2981993062561323</v>
      </c>
      <c r="T44" s="7" cm="1">
        <f t="array" aca="1" ref="T44" ca="1">variacion_acumulada(IMAE[[#This Row],[Guatemala]],IMAE_VA[[#This Row],[Mes]])</f>
        <v>-0.12381226605239215</v>
      </c>
      <c r="U44" s="7" cm="1">
        <f t="array" aca="1" ref="U44" ca="1">variacion_acumulada(IMAE[[#This Row],[Honduras]],IMAE_VA[[#This Row],[Mes]])</f>
        <v>-3.6550053185202658</v>
      </c>
      <c r="V44" s="7" cm="1">
        <f t="array" aca="1" ref="V44" ca="1">variacion_acumulada(IMAE[[#This Row],[Nicaragua]],IMAE_VA[[#This Row],[Mes]])</f>
        <v>-3.3696852256596355</v>
      </c>
      <c r="W44" s="7" cm="1">
        <f t="array" aca="1" ref="W44" ca="1">variacion_acumulada(IMAE[[#This Row],[República Dominicana]],IMAE_VA[[#This Row],[Mes]])</f>
        <v>-1.0163654098577779</v>
      </c>
      <c r="Y44" s="6">
        <f>IMAE[[#This Row],[Mes]]</f>
        <v>40026</v>
      </c>
      <c r="Z44" s="7" cm="1">
        <f t="array" aca="1" ref="Z44" ca="1">crecimiento_ultimo_año(IMAE[[#This Row],[Costa Rica]])</f>
        <v>-2.4323702461952923</v>
      </c>
      <c r="AA44" s="7" cm="1">
        <f t="array" aca="1" ref="AA44" ca="1">crecimiento_ultimo_año(IMAE[[#This Row],[El Salvador]])</f>
        <v>-1.7470172317342603</v>
      </c>
      <c r="AB44" s="7" cm="1">
        <f t="array" aca="1" ref="AB44" ca="1">crecimiento_ultimo_año(IMAE[[#This Row],[Guatemala]])</f>
        <v>0.62720198226799972</v>
      </c>
      <c r="AC44" s="7" cm="1">
        <f t="array" aca="1" ref="AC44" ca="1">crecimiento_ultimo_año(IMAE[[#This Row],[Honduras]])</f>
        <v>-1.7225180081428038</v>
      </c>
      <c r="AD44" s="7" cm="1">
        <f t="array" aca="1" ref="AD44" ca="1">crecimiento_ultimo_año(IMAE[[#This Row],[Nicaragua]])</f>
        <v>-2.0460454710364173</v>
      </c>
      <c r="AE44" s="7" cm="1">
        <f t="array" aca="1" ref="AE44" ca="1">crecimiento_ultimo_año(IMAE[[#This Row],[República Dominicana]])</f>
        <v>-1.3455293701572391</v>
      </c>
      <c r="AG44" s="6">
        <f>IMAE[[#This Row],[Mes]]</f>
        <v>40026</v>
      </c>
      <c r="AH44" s="7" cm="1">
        <f t="array" aca="1" ref="AH44" ca="1">variacion_mensual(IMAE[[#This Row],[Costa Rica]])</f>
        <v>0.36442164934538113</v>
      </c>
      <c r="AI44" s="7" cm="1">
        <f t="array" aca="1" ref="AI44" ca="1">variacion_mensual(IMAE[[#This Row],[El Salvador]])</f>
        <v>-0.8912454873646225</v>
      </c>
      <c r="AJ44" s="7" cm="1">
        <f t="array" aca="1" ref="AJ44" ca="1">variacion_mensual(IMAE[[#This Row],[Guatemala]])</f>
        <v>0.3545693697815322</v>
      </c>
      <c r="AK44" s="7" cm="1">
        <f t="array" aca="1" ref="AK44" ca="1">variacion_mensual(IMAE[[#This Row],[Honduras]])</f>
        <v>0.11074197120708451</v>
      </c>
      <c r="AL44" s="7" cm="1">
        <f t="array" aca="1" ref="AL44" ca="1">variacion_mensual(IMAE[[#This Row],[Nicaragua]])</f>
        <v>2.8171659310727293E-2</v>
      </c>
      <c r="AM44" s="7" cm="1">
        <f t="array" aca="1" ref="AM44" ca="1">variacion_mensual(IMAE[[#This Row],[República Dominicana]])</f>
        <v>0.70867649875501204</v>
      </c>
    </row>
    <row r="45" spans="1:39" x14ac:dyDescent="0.25">
      <c r="A45" s="5">
        <v>40057</v>
      </c>
      <c r="B45" s="3">
        <v>74.599999999999994</v>
      </c>
      <c r="C45" s="3">
        <v>87.45</v>
      </c>
      <c r="D45" s="3">
        <v>88.03</v>
      </c>
      <c r="E45" s="3">
        <v>163.83000000000001</v>
      </c>
      <c r="F45" s="3">
        <v>106.71</v>
      </c>
      <c r="G45" s="3">
        <v>105.83</v>
      </c>
      <c r="I45" s="6">
        <v>40057</v>
      </c>
      <c r="J45" s="7" cm="1">
        <f t="array" aca="1" ref="J45" ca="1">variacion_interanual(IMAE[[#This Row],[Costa Rica]])</f>
        <v>-2.6490930444995398</v>
      </c>
      <c r="K45" s="7" cm="1">
        <f t="array" aca="1" ref="K45" ca="1">variacion_interanual(IMAE[[#This Row],[El Salvador]])</f>
        <v>-5.3673844821988892</v>
      </c>
      <c r="L45" s="7" cm="1">
        <f t="array" aca="1" ref="L45" ca="1">variacion_interanual(IMAE[[#This Row],[Guatemala]])</f>
        <v>1.3936880903017812</v>
      </c>
      <c r="M45" s="7" cm="1">
        <f t="array" aca="1" ref="M45" ca="1">variacion_interanual(IMAE[[#This Row],[Honduras]])</f>
        <v>-3.1737588652482107</v>
      </c>
      <c r="N45" s="7" cm="1">
        <f t="array" aca="1" ref="N45" ca="1">variacion_interanual(IMAE[[#This Row],[Nicaragua]])</f>
        <v>-3.1230140717203869</v>
      </c>
      <c r="O45" s="7" cm="1">
        <f t="array" aca="1" ref="O45" ca="1">variacion_interanual(IMAE[[#This Row],[República Dominicana]])</f>
        <v>3.9996069182389959</v>
      </c>
      <c r="Q45" s="6">
        <v>40057</v>
      </c>
      <c r="R45" s="7" cm="1">
        <f t="array" aca="1" ref="R45" ca="1">variacion_acumulada(IMAE[[#This Row],[Costa Rica]],IMAE_VA[[#This Row],[Mes]])</f>
        <v>-3.7806826434277352</v>
      </c>
      <c r="S45" s="7" cm="1">
        <f t="array" aca="1" ref="S45" ca="1">variacion_acumulada(IMAE[[#This Row],[El Salvador]],IMAE_VA[[#This Row],[Mes]])</f>
        <v>-2.6457684860665132</v>
      </c>
      <c r="T45" s="7" cm="1">
        <f t="array" aca="1" ref="T45" ca="1">variacion_acumulada(IMAE[[#This Row],[Guatemala]],IMAE_VA[[#This Row],[Mes]])</f>
        <v>4.479025364083622E-2</v>
      </c>
      <c r="U45" s="7" cm="1">
        <f t="array" aca="1" ref="U45" ca="1">variacion_acumulada(IMAE[[#This Row],[Honduras]],IMAE_VA[[#This Row],[Mes]])</f>
        <v>-3.6015391080527537</v>
      </c>
      <c r="V45" s="7" cm="1">
        <f t="array" aca="1" ref="V45" ca="1">variacion_acumulada(IMAE[[#This Row],[Nicaragua]],IMAE_VA[[#This Row],[Mes]])</f>
        <v>-3.3424536716878617</v>
      </c>
      <c r="W45" s="7" cm="1">
        <f t="array" aca="1" ref="W45" ca="1">variacion_acumulada(IMAE[[#This Row],[República Dominicana]],IMAE_VA[[#This Row],[Mes]])</f>
        <v>-0.46879860969564202</v>
      </c>
      <c r="Y45" s="6">
        <f>IMAE[[#This Row],[Mes]]</f>
        <v>40057</v>
      </c>
      <c r="Z45" s="7" cm="1">
        <f t="array" aca="1" ref="Z45" ca="1">crecimiento_ultimo_año(IMAE[[#This Row],[Costa Rica]])</f>
        <v>-2.849582294537012</v>
      </c>
      <c r="AA45" s="7" cm="1">
        <f t="array" aca="1" ref="AA45" ca="1">crecimiento_ultimo_año(IMAE[[#This Row],[El Salvador]])</f>
        <v>-2.3880788276537612</v>
      </c>
      <c r="AB45" s="7" cm="1">
        <f t="array" aca="1" ref="AB45" ca="1">crecimiento_ultimo_año(IMAE[[#This Row],[Guatemala]])</f>
        <v>0.4865757233469381</v>
      </c>
      <c r="AC45" s="7" cm="1">
        <f t="array" aca="1" ref="AC45" ca="1">crecimiento_ultimo_año(IMAE[[#This Row],[Honduras]])</f>
        <v>-2.2765799256505459</v>
      </c>
      <c r="AD45" s="7" cm="1">
        <f t="array" aca="1" ref="AD45" ca="1">crecimiento_ultimo_año(IMAE[[#This Row],[Nicaragua]])</f>
        <v>-2.4785344580422364</v>
      </c>
      <c r="AE45" s="7" cm="1">
        <f t="array" aca="1" ref="AE45" ca="1">crecimiento_ultimo_año(IMAE[[#This Row],[República Dominicana]])</f>
        <v>-0.92601531827253281</v>
      </c>
      <c r="AG45" s="6">
        <f>IMAE[[#This Row],[Mes]]</f>
        <v>40057</v>
      </c>
      <c r="AH45" s="7" cm="1">
        <f t="array" aca="1" ref="AH45" ca="1">variacion_mensual(IMAE[[#This Row],[Costa Rica]])</f>
        <v>0.32275416890801267</v>
      </c>
      <c r="AI45" s="7" cm="1">
        <f t="array" aca="1" ref="AI45" ca="1">variacion_mensual(IMAE[[#This Row],[El Salvador]])</f>
        <v>-0.45532157085941272</v>
      </c>
      <c r="AJ45" s="7" cm="1">
        <f t="array" aca="1" ref="AJ45" ca="1">variacion_mensual(IMAE[[#This Row],[Guatemala]])</f>
        <v>0.3305219968087636</v>
      </c>
      <c r="AK45" s="7" cm="1">
        <f t="array" aca="1" ref="AK45" ca="1">variacion_mensual(IMAE[[#This Row],[Honduras]])</f>
        <v>0.68215339233039796</v>
      </c>
      <c r="AL45" s="7" cm="1">
        <f t="array" aca="1" ref="AL45" ca="1">variacion_mensual(IMAE[[#This Row],[Nicaragua]])</f>
        <v>0.17837025910627524</v>
      </c>
      <c r="AM45" s="7" cm="1">
        <f t="array" aca="1" ref="AM45" ca="1">variacion_mensual(IMAE[[#This Row],[República Dominicana]])</f>
        <v>0.63712438189424958</v>
      </c>
    </row>
    <row r="46" spans="1:39" x14ac:dyDescent="0.25">
      <c r="A46" s="5">
        <v>40087</v>
      </c>
      <c r="B46" s="3">
        <v>74.83</v>
      </c>
      <c r="C46" s="3">
        <v>87.32</v>
      </c>
      <c r="D46" s="3">
        <v>88.24</v>
      </c>
      <c r="E46" s="3">
        <v>164.99</v>
      </c>
      <c r="F46" s="3">
        <v>107.02</v>
      </c>
      <c r="G46" s="3">
        <v>106.59</v>
      </c>
      <c r="I46" s="6">
        <v>40087</v>
      </c>
      <c r="J46" s="7" cm="1">
        <f t="array" aca="1" ref="J46" ca="1">variacion_interanual(IMAE[[#This Row],[Costa Rica]])</f>
        <v>-2.4126238914971454</v>
      </c>
      <c r="K46" s="7" cm="1">
        <f t="array" aca="1" ref="K46" ca="1">variacion_interanual(IMAE[[#This Row],[El Salvador]])</f>
        <v>-5.8239861949956895</v>
      </c>
      <c r="L46" s="7" cm="1">
        <f t="array" aca="1" ref="L46" ca="1">variacion_interanual(IMAE[[#This Row],[Guatemala]])</f>
        <v>1.8467220683286989</v>
      </c>
      <c r="M46" s="7" cm="1">
        <f t="array" aca="1" ref="M46" ca="1">variacion_interanual(IMAE[[#This Row],[Honduras]])</f>
        <v>-2.0598361628873296</v>
      </c>
      <c r="N46" s="7" cm="1">
        <f t="array" aca="1" ref="N46" ca="1">variacion_interanual(IMAE[[#This Row],[Nicaragua]])</f>
        <v>-2.5229984515894088</v>
      </c>
      <c r="O46" s="7" cm="1">
        <f t="array" aca="1" ref="O46" ca="1">variacion_interanual(IMAE[[#This Row],[República Dominicana]])</f>
        <v>5.2013422818792066</v>
      </c>
      <c r="Q46" s="6">
        <v>40087</v>
      </c>
      <c r="R46" s="7" cm="1">
        <f t="array" aca="1" ref="R46" ca="1">variacion_acumulada(IMAE[[#This Row],[Costa Rica]],IMAE_VA[[#This Row],[Mes]])</f>
        <v>-3.643587129825665</v>
      </c>
      <c r="S46" s="7" cm="1">
        <f t="array" aca="1" ref="S46" ca="1">variacion_acumulada(IMAE[[#This Row],[El Salvador]],IMAE_VA[[#This Row],[Mes]])</f>
        <v>-2.9700464379250446</v>
      </c>
      <c r="T46" s="7" cm="1">
        <f t="array" aca="1" ref="T46" ca="1">variacion_acumulada(IMAE[[#This Row],[Guatemala]],IMAE_VA[[#This Row],[Mes]])</f>
        <v>0.22463884984911253</v>
      </c>
      <c r="U46" s="7" cm="1">
        <f t="array" aca="1" ref="U46" ca="1">variacion_acumulada(IMAE[[#This Row],[Honduras]],IMAE_VA[[#This Row],[Mes]])</f>
        <v>-3.4479904458975419</v>
      </c>
      <c r="V46" s="7" cm="1">
        <f t="array" aca="1" ref="V46" ca="1">variacion_acumulada(IMAE[[#This Row],[Nicaragua]],IMAE_VA[[#This Row],[Mes]])</f>
        <v>-3.2612228682870392</v>
      </c>
      <c r="W46" s="7" cm="1">
        <f t="array" aca="1" ref="W46" ca="1">variacion_acumulada(IMAE[[#This Row],[República Dominicana]],IMAE_VA[[#This Row],[Mes]])</f>
        <v>8.7083571200508025E-2</v>
      </c>
      <c r="Y46" s="6">
        <f>IMAE[[#This Row],[Mes]]</f>
        <v>40087</v>
      </c>
      <c r="Z46" s="7" cm="1">
        <f t="array" aca="1" ref="Z46" ca="1">crecimiento_ultimo_año(IMAE[[#This Row],[Costa Rica]])</f>
        <v>-3.2222501173414075</v>
      </c>
      <c r="AA46" s="7" cm="1">
        <f t="array" aca="1" ref="AA46" ca="1">crecimiento_ultimo_año(IMAE[[#This Row],[El Salvador]])</f>
        <v>-2.9977784075844727</v>
      </c>
      <c r="AB46" s="7" cm="1">
        <f t="array" aca="1" ref="AB46" ca="1">crecimiento_ultimo_año(IMAE[[#This Row],[Guatemala]])</f>
        <v>0.42774154391576058</v>
      </c>
      <c r="AC46" s="7" cm="1">
        <f t="array" aca="1" ref="AC46" ca="1">crecimiento_ultimo_año(IMAE[[#This Row],[Honduras]])</f>
        <v>-2.6637520030069917</v>
      </c>
      <c r="AD46" s="7" cm="1">
        <f t="array" aca="1" ref="AD46" ca="1">crecimiento_ultimo_año(IMAE[[#This Row],[Nicaragua]])</f>
        <v>-2.7850849092868724</v>
      </c>
      <c r="AE46" s="7" cm="1">
        <f t="array" aca="1" ref="AE46" ca="1">crecimiento_ultimo_año(IMAE[[#This Row],[República Dominicana]])</f>
        <v>-0.32962339117190709</v>
      </c>
      <c r="AG46" s="6">
        <f>IMAE[[#This Row],[Mes]]</f>
        <v>40087</v>
      </c>
      <c r="AH46" s="7" cm="1">
        <f t="array" aca="1" ref="AH46" ca="1">variacion_mensual(IMAE[[#This Row],[Costa Rica]])</f>
        <v>0.30831099195711698</v>
      </c>
      <c r="AI46" s="7" cm="1">
        <f t="array" aca="1" ref="AI46" ca="1">variacion_mensual(IMAE[[#This Row],[El Salvador]])</f>
        <v>-0.14865637507147644</v>
      </c>
      <c r="AJ46" s="7" cm="1">
        <f t="array" aca="1" ref="AJ46" ca="1">variacion_mensual(IMAE[[#This Row],[Guatemala]])</f>
        <v>0.23855503805521039</v>
      </c>
      <c r="AK46" s="7" cm="1">
        <f t="array" aca="1" ref="AK46" ca="1">variacion_mensual(IMAE[[#This Row],[Honduras]])</f>
        <v>0.70805102850515222</v>
      </c>
      <c r="AL46" s="7" cm="1">
        <f t="array" aca="1" ref="AL46" ca="1">variacion_mensual(IMAE[[#This Row],[Nicaragua]])</f>
        <v>0.29050698153876287</v>
      </c>
      <c r="AM46" s="7" cm="1">
        <f t="array" aca="1" ref="AM46" ca="1">variacion_mensual(IMAE[[#This Row],[República Dominicana]])</f>
        <v>0.71813285457809073</v>
      </c>
    </row>
    <row r="47" spans="1:39" x14ac:dyDescent="0.25">
      <c r="A47" s="5">
        <v>40118</v>
      </c>
      <c r="B47" s="3">
        <v>75.069999999999993</v>
      </c>
      <c r="C47" s="3">
        <v>88.59</v>
      </c>
      <c r="D47" s="3">
        <v>88.35</v>
      </c>
      <c r="E47" s="3">
        <v>164.81</v>
      </c>
      <c r="F47" s="3">
        <v>107.43</v>
      </c>
      <c r="G47" s="3">
        <v>107.56</v>
      </c>
      <c r="I47" s="6">
        <v>40118</v>
      </c>
      <c r="J47" s="7" cm="1">
        <f t="array" aca="1" ref="J47" ca="1">variacion_interanual(IMAE[[#This Row],[Costa Rica]])</f>
        <v>-2.2526041666666718</v>
      </c>
      <c r="K47" s="7" cm="1">
        <f t="array" aca="1" ref="K47" ca="1">variacion_interanual(IMAE[[#This Row],[El Salvador]])</f>
        <v>-2.3048081164534717</v>
      </c>
      <c r="L47" s="7" cm="1">
        <f t="array" aca="1" ref="L47" ca="1">variacion_interanual(IMAE[[#This Row],[Guatemala]])</f>
        <v>2.3161551823972282</v>
      </c>
      <c r="M47" s="7" cm="1">
        <f t="array" aca="1" ref="M47" ca="1">variacion_interanual(IMAE[[#This Row],[Honduras]])</f>
        <v>-1.7994399094321656</v>
      </c>
      <c r="N47" s="7" cm="1">
        <f t="array" aca="1" ref="N47" ca="1">variacion_interanual(IMAE[[#This Row],[Nicaragua]])</f>
        <v>-1.7827756445419563</v>
      </c>
      <c r="O47" s="7" cm="1">
        <f t="array" aca="1" ref="O47" ca="1">variacion_interanual(IMAE[[#This Row],[República Dominicana]])</f>
        <v>6.3161016111495494</v>
      </c>
      <c r="Q47" s="6">
        <v>40118</v>
      </c>
      <c r="R47" s="7" cm="1">
        <f t="array" aca="1" ref="R47" ca="1">variacion_acumulada(IMAE[[#This Row],[Costa Rica]],IMAE_VA[[#This Row],[Mes]])</f>
        <v>-3.516710610703333</v>
      </c>
      <c r="S47" s="7" cm="1">
        <f t="array" aca="1" ref="S47" ca="1">variacion_acumulada(IMAE[[#This Row],[El Salvador]],IMAE_VA[[#This Row],[Mes]])</f>
        <v>-2.9096876188189236</v>
      </c>
      <c r="T47" s="7" cm="1">
        <f t="array" aca="1" ref="T47" ca="1">variacion_acumulada(IMAE[[#This Row],[Guatemala]],IMAE_VA[[#This Row],[Mes]])</f>
        <v>0.41386825368554536</v>
      </c>
      <c r="U47" s="7" cm="1">
        <f t="array" aca="1" ref="U47" ca="1">variacion_acumulada(IMAE[[#This Row],[Honduras]],IMAE_VA[[#This Row],[Mes]])</f>
        <v>-3.2991797767917275</v>
      </c>
      <c r="V47" s="7" cm="1">
        <f t="array" aca="1" ref="V47" ca="1">variacion_acumulada(IMAE[[#This Row],[Nicaragua]],IMAE_VA[[#This Row],[Mes]])</f>
        <v>-3.1283382911236335</v>
      </c>
      <c r="W47" s="7" cm="1">
        <f t="array" aca="1" ref="W47" ca="1">variacion_acumulada(IMAE[[#This Row],[República Dominicana]],IMAE_VA[[#This Row],[Mes]])</f>
        <v>0.64248321082966964</v>
      </c>
      <c r="Y47" s="6">
        <f>IMAE[[#This Row],[Mes]]</f>
        <v>40118</v>
      </c>
      <c r="Z47" s="7" cm="1">
        <f t="array" aca="1" ref="Z47" ca="1">crecimiento_ultimo_año(IMAE[[#This Row],[Costa Rica]])</f>
        <v>-3.5647729378044724</v>
      </c>
      <c r="AA47" s="7" cm="1">
        <f t="array" aca="1" ref="AA47" ca="1">crecimiento_ultimo_año(IMAE[[#This Row],[El Salvador]])</f>
        <v>-3.0061827341424263</v>
      </c>
      <c r="AB47" s="7" cm="1">
        <f t="array" aca="1" ref="AB47" ca="1">crecimiento_ultimo_año(IMAE[[#This Row],[Guatemala]])</f>
        <v>0.46555920008464202</v>
      </c>
      <c r="AC47" s="7" cm="1">
        <f t="array" aca="1" ref="AC47" ca="1">crecimiento_ultimo_año(IMAE[[#This Row],[Honduras]])</f>
        <v>-2.9570954487989964</v>
      </c>
      <c r="AD47" s="7" cm="1">
        <f t="array" aca="1" ref="AD47" ca="1">crecimiento_ultimo_año(IMAE[[#This Row],[Nicaragua]])</f>
        <v>-2.9445013867116954</v>
      </c>
      <c r="AE47" s="7" cm="1">
        <f t="array" aca="1" ref="AE47" ca="1">crecimiento_ultimo_año(IMAE[[#This Row],[República Dominicana]])</f>
        <v>0.38600373083101935</v>
      </c>
      <c r="AG47" s="6">
        <f>IMAE[[#This Row],[Mes]]</f>
        <v>40118</v>
      </c>
      <c r="AH47" s="7" cm="1">
        <f t="array" aca="1" ref="AH47" ca="1">variacion_mensual(IMAE[[#This Row],[Costa Rica]])</f>
        <v>0.32072698115728215</v>
      </c>
      <c r="AI47" s="7" cm="1">
        <f t="array" aca="1" ref="AI47" ca="1">variacion_mensual(IMAE[[#This Row],[El Salvador]])</f>
        <v>1.4544205222171369</v>
      </c>
      <c r="AJ47" s="7" cm="1">
        <f t="array" aca="1" ref="AJ47" ca="1">variacion_mensual(IMAE[[#This Row],[Guatemala]])</f>
        <v>0.12466001813236094</v>
      </c>
      <c r="AK47" s="7" cm="1">
        <f t="array" aca="1" ref="AK47" ca="1">variacion_mensual(IMAE[[#This Row],[Honduras]])</f>
        <v>-0.10909752106188497</v>
      </c>
      <c r="AL47" s="7" cm="1">
        <f t="array" aca="1" ref="AL47" ca="1">variacion_mensual(IMAE[[#This Row],[Nicaragua]])</f>
        <v>0.38310596150252785</v>
      </c>
      <c r="AM47" s="7" cm="1">
        <f t="array" aca="1" ref="AM47" ca="1">variacion_mensual(IMAE[[#This Row],[República Dominicana]])</f>
        <v>0.91002908340369615</v>
      </c>
    </row>
    <row r="48" spans="1:39" x14ac:dyDescent="0.25">
      <c r="A48" s="5">
        <v>40148</v>
      </c>
      <c r="B48" s="3">
        <v>75.33</v>
      </c>
      <c r="C48" s="3">
        <v>90</v>
      </c>
      <c r="D48" s="3">
        <v>88.42</v>
      </c>
      <c r="E48" s="3">
        <v>166.62</v>
      </c>
      <c r="F48" s="3">
        <v>107.82</v>
      </c>
      <c r="G48" s="3">
        <v>108.7</v>
      </c>
      <c r="I48" s="6">
        <v>40148</v>
      </c>
      <c r="J48" s="7" cm="1">
        <f t="array" aca="1" ref="J48" ca="1">variacion_interanual(IMAE[[#This Row],[Costa Rica]])</f>
        <v>3.8891187422424478</v>
      </c>
      <c r="K48" s="7" cm="1">
        <f t="array" aca="1" ref="K48" ca="1">variacion_interanual(IMAE[[#This Row],[El Salvador]])</f>
        <v>1.5916017609211019</v>
      </c>
      <c r="L48" s="7" cm="1">
        <f t="array" aca="1" ref="L48" ca="1">variacion_interanual(IMAE[[#This Row],[Guatemala]])</f>
        <v>2.7064699732837649</v>
      </c>
      <c r="M48" s="7" cm="1">
        <f t="array" aca="1" ref="M48" ca="1">variacion_interanual(IMAE[[#This Row],[Honduras]])</f>
        <v>-0.32900640066996223</v>
      </c>
      <c r="N48" s="7" cm="1">
        <f t="array" aca="1" ref="N48" ca="1">variacion_interanual(IMAE[[#This Row],[Nicaragua]])</f>
        <v>-1.0280888562511525</v>
      </c>
      <c r="O48" s="7" cm="1">
        <f t="array" aca="1" ref="O48" ca="1">variacion_interanual(IMAE[[#This Row],[República Dominicana]])</f>
        <v>7.4535389482008663</v>
      </c>
      <c r="Q48" s="6">
        <v>40148</v>
      </c>
      <c r="R48" s="7" cm="1">
        <f t="array" aca="1" ref="R48" ca="1">variacion_acumulada(IMAE[[#This Row],[Costa Rica]],IMAE_VA[[#This Row],[Mes]])</f>
        <v>-2.9295016894662407</v>
      </c>
      <c r="S48" s="7" cm="1">
        <f t="array" aca="1" ref="S48" ca="1">variacion_acumulada(IMAE[[#This Row],[El Salvador]],IMAE_VA[[#This Row],[Mes]])</f>
        <v>-2.5431751546401093</v>
      </c>
      <c r="T48" s="7" cm="1">
        <f t="array" aca="1" ref="T48" ca="1">variacion_acumulada(IMAE[[#This Row],[Guatemala]],IMAE_VA[[#This Row],[Mes]])</f>
        <v>0.60355598270065425</v>
      </c>
      <c r="U48" s="7" cm="1">
        <f t="array" aca="1" ref="U48" ca="1">variacion_acumulada(IMAE[[#This Row],[Honduras]],IMAE_VA[[#This Row],[Mes]])</f>
        <v>-3.0541546175028023</v>
      </c>
      <c r="V48" s="7" cm="1">
        <f t="array" aca="1" ref="V48" ca="1">variacion_acumulada(IMAE[[#This Row],[Nicaragua]],IMAE_VA[[#This Row],[Mes]])</f>
        <v>-2.9557727697830938</v>
      </c>
      <c r="W48" s="7" cm="1">
        <f t="array" aca="1" ref="W48" ca="1">variacion_acumulada(IMAE[[#This Row],[República Dominicana]],IMAE_VA[[#This Row],[Mes]])</f>
        <v>1.2000129468692888</v>
      </c>
      <c r="Y48" s="6">
        <f>IMAE[[#This Row],[Mes]]</f>
        <v>40148</v>
      </c>
      <c r="Z48" s="7" cm="1">
        <f t="array" aca="1" ref="Z48" ca="1">crecimiento_ultimo_año(IMAE[[#This Row],[Costa Rica]])</f>
        <v>-2.9295016894662407</v>
      </c>
      <c r="AA48" s="7" cm="1">
        <f t="array" aca="1" ref="AA48" ca="1">crecimiento_ultimo_año(IMAE[[#This Row],[El Salvador]])</f>
        <v>-2.5431751546401093</v>
      </c>
      <c r="AB48" s="7" cm="1">
        <f t="array" aca="1" ref="AB48" ca="1">crecimiento_ultimo_año(IMAE[[#This Row],[Guatemala]])</f>
        <v>0.60355598270065425</v>
      </c>
      <c r="AC48" s="7" cm="1">
        <f t="array" aca="1" ref="AC48" ca="1">crecimiento_ultimo_año(IMAE[[#This Row],[Honduras]])</f>
        <v>-3.0541546175028023</v>
      </c>
      <c r="AD48" s="7" cm="1">
        <f t="array" aca="1" ref="AD48" ca="1">crecimiento_ultimo_año(IMAE[[#This Row],[Nicaragua]])</f>
        <v>-2.9557727697830938</v>
      </c>
      <c r="AE48" s="7" cm="1">
        <f t="array" aca="1" ref="AE48" ca="1">crecimiento_ultimo_año(IMAE[[#This Row],[República Dominicana]])</f>
        <v>1.2000129468692888</v>
      </c>
      <c r="AG48" s="6">
        <f>IMAE[[#This Row],[Mes]]</f>
        <v>40148</v>
      </c>
      <c r="AH48" s="7" cm="1">
        <f t="array" aca="1" ref="AH48" ca="1">variacion_mensual(IMAE[[#This Row],[Costa Rica]])</f>
        <v>0.34634341281472025</v>
      </c>
      <c r="AI48" s="7" cm="1">
        <f t="array" aca="1" ref="AI48" ca="1">variacion_mensual(IMAE[[#This Row],[El Salvador]])</f>
        <v>1.5916017609211019</v>
      </c>
      <c r="AJ48" s="7" cm="1">
        <f t="array" aca="1" ref="AJ48" ca="1">variacion_mensual(IMAE[[#This Row],[Guatemala]])</f>
        <v>7.9230333899271699E-2</v>
      </c>
      <c r="AK48" s="7" cm="1">
        <f t="array" aca="1" ref="AK48" ca="1">variacion_mensual(IMAE[[#This Row],[Honduras]])</f>
        <v>1.0982343304411168</v>
      </c>
      <c r="AL48" s="7" cm="1">
        <f t="array" aca="1" ref="AL48" ca="1">variacion_mensual(IMAE[[#This Row],[Nicaragua]])</f>
        <v>0.36302708740574285</v>
      </c>
      <c r="AM48" s="7" cm="1">
        <f t="array" aca="1" ref="AM48" ca="1">variacion_mensual(IMAE[[#This Row],[República Dominicana]])</f>
        <v>1.0598735589438357</v>
      </c>
    </row>
    <row r="49" spans="1:39" x14ac:dyDescent="0.25">
      <c r="A49" s="5">
        <v>40179</v>
      </c>
      <c r="B49" s="3">
        <v>75.61</v>
      </c>
      <c r="C49" s="3">
        <v>90.3</v>
      </c>
      <c r="D49" s="3">
        <v>88.53</v>
      </c>
      <c r="E49" s="3">
        <v>168.44</v>
      </c>
      <c r="F49" s="3">
        <v>108.16</v>
      </c>
      <c r="G49" s="3">
        <v>109.9</v>
      </c>
      <c r="I49" s="6">
        <v>40179</v>
      </c>
      <c r="J49" s="7" cm="1">
        <f t="array" aca="1" ref="J49" ca="1">variacion_interanual(IMAE[[#This Row],[Costa Rica]])</f>
        <v>4.0313703907539855</v>
      </c>
      <c r="K49" s="7" cm="1">
        <f t="array" aca="1" ref="K49" ca="1">variacion_interanual(IMAE[[#This Row],[El Salvador]])</f>
        <v>1.780883678990075</v>
      </c>
      <c r="L49" s="7" cm="1">
        <f t="array" aca="1" ref="L49" ca="1">variacion_interanual(IMAE[[#This Row],[Guatemala]])</f>
        <v>3.0616996507566885</v>
      </c>
      <c r="M49" s="7" cm="1">
        <f t="array" aca="1" ref="M49" ca="1">variacion_interanual(IMAE[[#This Row],[Honduras]])</f>
        <v>1.9736045526092649</v>
      </c>
      <c r="N49" s="7" cm="1">
        <f t="array" aca="1" ref="N49" ca="1">variacion_interanual(IMAE[[#This Row],[Nicaragua]])</f>
        <v>-0.33173608551418932</v>
      </c>
      <c r="O49" s="7" cm="1">
        <f t="array" aca="1" ref="O49" ca="1">variacion_interanual(IMAE[[#This Row],[República Dominicana]])</f>
        <v>8.639778568604207</v>
      </c>
      <c r="Q49" s="6">
        <v>40179</v>
      </c>
      <c r="R49" s="7" cm="1">
        <f t="array" aca="1" ref="R49" ca="1">variacion_acumulada(IMAE[[#This Row],[Costa Rica]],IMAE_VA[[#This Row],[Mes]])</f>
        <v>4.0313703907539855</v>
      </c>
      <c r="S49" s="7" cm="1">
        <f t="array" aca="1" ref="S49" ca="1">variacion_acumulada(IMAE[[#This Row],[El Salvador]],IMAE_VA[[#This Row],[Mes]])</f>
        <v>1.780883678990075</v>
      </c>
      <c r="T49" s="7" cm="1">
        <f t="array" aca="1" ref="T49" ca="1">variacion_acumulada(IMAE[[#This Row],[Guatemala]],IMAE_VA[[#This Row],[Mes]])</f>
        <v>3.0616996507566885</v>
      </c>
      <c r="U49" s="7" cm="1">
        <f t="array" aca="1" ref="U49" ca="1">variacion_acumulada(IMAE[[#This Row],[Honduras]],IMAE_VA[[#This Row],[Mes]])</f>
        <v>1.9736045526092649</v>
      </c>
      <c r="V49" s="7" cm="1">
        <f t="array" aca="1" ref="V49" ca="1">variacion_acumulada(IMAE[[#This Row],[Nicaragua]],IMAE_VA[[#This Row],[Mes]])</f>
        <v>-0.33173608551418932</v>
      </c>
      <c r="W49" s="7" cm="1">
        <f t="array" aca="1" ref="W49" ca="1">variacion_acumulada(IMAE[[#This Row],[República Dominicana]],IMAE_VA[[#This Row],[Mes]])</f>
        <v>8.639778568604207</v>
      </c>
      <c r="Y49" s="6">
        <f>IMAE[[#This Row],[Mes]]</f>
        <v>40179</v>
      </c>
      <c r="Z49" s="7" cm="1">
        <f t="array" aca="1" ref="Z49" ca="1">crecimiento_ultimo_año(IMAE[[#This Row],[Costa Rica]])</f>
        <v>-2.2606806185046513</v>
      </c>
      <c r="AA49" s="7" cm="1">
        <f t="array" aca="1" ref="AA49" ca="1">crecimiento_ultimo_año(IMAE[[#This Row],[El Salvador]])</f>
        <v>-2.2182116186775347</v>
      </c>
      <c r="AB49" s="7" cm="1">
        <f t="array" aca="1" ref="AB49" ca="1">crecimiento_ultimo_año(IMAE[[#This Row],[Guatemala]])</f>
        <v>0.84081256125918546</v>
      </c>
      <c r="AC49" s="7" cm="1">
        <f t="array" aca="1" ref="AC49" ca="1">crecimiento_ultimo_año(IMAE[[#This Row],[Honduras]])</f>
        <v>-2.8280643536487848</v>
      </c>
      <c r="AD49" s="7" cm="1">
        <f t="array" aca="1" ref="AD49" ca="1">crecimiento_ultimo_año(IMAE[[#This Row],[Nicaragua]])</f>
        <v>-2.8334239787285664</v>
      </c>
      <c r="AE49" s="7" cm="1">
        <f t="array" aca="1" ref="AE49" ca="1">crecimiento_ultimo_año(IMAE[[#This Row],[República Dominicana]])</f>
        <v>2.119602675856469</v>
      </c>
      <c r="AG49" s="6">
        <f>IMAE[[#This Row],[Mes]]</f>
        <v>40179</v>
      </c>
      <c r="AH49" s="7" cm="1">
        <f t="array" aca="1" ref="AH49" ca="1">variacion_mensual(IMAE[[#This Row],[Costa Rica]])</f>
        <v>0.37169786273729688</v>
      </c>
      <c r="AI49" s="7" cm="1">
        <f t="array" aca="1" ref="AI49" ca="1">variacion_mensual(IMAE[[#This Row],[El Salvador]])</f>
        <v>0.33333333333334103</v>
      </c>
      <c r="AJ49" s="7" cm="1">
        <f t="array" aca="1" ref="AJ49" ca="1">variacion_mensual(IMAE[[#This Row],[Guatemala]])</f>
        <v>0.12440624293146296</v>
      </c>
      <c r="AK49" s="7" cm="1">
        <f t="array" aca="1" ref="AK49" ca="1">variacion_mensual(IMAE[[#This Row],[Honduras]])</f>
        <v>1.0923058456367762</v>
      </c>
      <c r="AL49" s="7" cm="1">
        <f t="array" aca="1" ref="AL49" ca="1">variacion_mensual(IMAE[[#This Row],[Nicaragua]])</f>
        <v>0.31534038211835647</v>
      </c>
      <c r="AM49" s="7" cm="1">
        <f t="array" aca="1" ref="AM49" ca="1">variacion_mensual(IMAE[[#This Row],[República Dominicana]])</f>
        <v>1.1039558417663242</v>
      </c>
    </row>
    <row r="50" spans="1:39" x14ac:dyDescent="0.25">
      <c r="A50" s="5">
        <v>40210</v>
      </c>
      <c r="B50" s="3">
        <v>75.94</v>
      </c>
      <c r="C50" s="3">
        <v>90.75</v>
      </c>
      <c r="D50" s="3">
        <v>88.8</v>
      </c>
      <c r="E50" s="3">
        <v>170.14</v>
      </c>
      <c r="F50" s="3">
        <v>108.45</v>
      </c>
      <c r="G50" s="3">
        <v>110.93</v>
      </c>
      <c r="I50" s="6">
        <v>40210</v>
      </c>
      <c r="J50" s="7" cm="1">
        <f t="array" aca="1" ref="J50" ca="1">variacion_interanual(IMAE[[#This Row],[Costa Rica]])</f>
        <v>4.2272852045017739</v>
      </c>
      <c r="K50" s="7" cm="1">
        <f t="array" aca="1" ref="K50" ca="1">variacion_interanual(IMAE[[#This Row],[El Salvador]])</f>
        <v>2.8561713702822233</v>
      </c>
      <c r="L50" s="7" cm="1">
        <f t="array" aca="1" ref="L50" ca="1">variacion_interanual(IMAE[[#This Row],[Guatemala]])</f>
        <v>3.3158813263525211</v>
      </c>
      <c r="M50" s="7" cm="1">
        <f t="array" aca="1" ref="M50" ca="1">variacion_interanual(IMAE[[#This Row],[Honduras]])</f>
        <v>4.8176441596845754</v>
      </c>
      <c r="N50" s="7" cm="1">
        <f t="array" aca="1" ref="N50" ca="1">variacion_interanual(IMAE[[#This Row],[Nicaragua]])</f>
        <v>0.37948907811922172</v>
      </c>
      <c r="O50" s="7" cm="1">
        <f t="array" aca="1" ref="O50" ca="1">variacion_interanual(IMAE[[#This Row],[República Dominicana]])</f>
        <v>9.56049382716051</v>
      </c>
      <c r="Q50" s="6">
        <v>40210</v>
      </c>
      <c r="R50" s="7" cm="1">
        <f t="array" aca="1" ref="R50" ca="1">variacion_acumulada(IMAE[[#This Row],[Costa Rica]],IMAE_VA[[#This Row],[Mes]])</f>
        <v>4.1294489487426089</v>
      </c>
      <c r="S50" s="7" cm="1">
        <f t="array" aca="1" ref="S50" ca="1">variacion_acumulada(IMAE[[#This Row],[El Salvador]],IMAE_VA[[#This Row],[Mes]])</f>
        <v>2.3170387115004409</v>
      </c>
      <c r="T50" s="7" cm="1">
        <f t="array" aca="1" ref="T50" ca="1">variacion_acumulada(IMAE[[#This Row],[Guatemala]],IMAE_VA[[#This Row],[Mes]])</f>
        <v>3.1888274658131932</v>
      </c>
      <c r="U50" s="7" cm="1">
        <f t="array" aca="1" ref="U50" ca="1">variacion_acumulada(IMAE[[#This Row],[Honduras]],IMAE_VA[[#This Row],[Mes]])</f>
        <v>3.3832061068702179</v>
      </c>
      <c r="V50" s="7" cm="1">
        <f t="array" aca="1" ref="V50" ca="1">variacion_acumulada(IMAE[[#This Row],[Nicaragua]],IMAE_VA[[#This Row],[Mes]])</f>
        <v>2.3088289619499491E-2</v>
      </c>
      <c r="W50" s="7" cm="1">
        <f t="array" aca="1" ref="W50" ca="1">variacion_acumulada(IMAE[[#This Row],[República Dominicana]],IMAE_VA[[#This Row],[Mes]])</f>
        <v>9.1003408922484041</v>
      </c>
      <c r="Y50" s="6">
        <f>IMAE[[#This Row],[Mes]]</f>
        <v>40210</v>
      </c>
      <c r="Z50" s="7" cm="1">
        <f t="array" aca="1" ref="Z50" ca="1">crecimiento_ultimo_año(IMAE[[#This Row],[Costa Rica]])</f>
        <v>-1.5586103584252831</v>
      </c>
      <c r="AA50" s="7" cm="1">
        <f t="array" aca="1" ref="AA50" ca="1">crecimiento_ultimo_año(IMAE[[#This Row],[El Salvador]])</f>
        <v>-1.8062397372742178</v>
      </c>
      <c r="AB50" s="7" cm="1">
        <f t="array" aca="1" ref="AB50" ca="1">crecimiento_ultimo_año(IMAE[[#This Row],[Guatemala]])</f>
        <v>1.1545301610189851</v>
      </c>
      <c r="AC50" s="7" cm="1">
        <f t="array" aca="1" ref="AC50" ca="1">crecimiento_ultimo_año(IMAE[[#This Row],[Honduras]])</f>
        <v>-2.2052708696341128</v>
      </c>
      <c r="AD50" s="7" cm="1">
        <f t="array" aca="1" ref="AD50" ca="1">crecimiento_ultimo_año(IMAE[[#This Row],[Nicaragua]])</f>
        <v>-2.5824279819812945</v>
      </c>
      <c r="AE50" s="7" cm="1">
        <f t="array" aca="1" ref="AE50" ca="1">crecimiento_ultimo_año(IMAE[[#This Row],[República Dominicana]])</f>
        <v>3.1336600271432369</v>
      </c>
      <c r="AG50" s="6">
        <f>IMAE[[#This Row],[Mes]]</f>
        <v>40210</v>
      </c>
      <c r="AH50" s="7" cm="1">
        <f t="array" aca="1" ref="AH50" ca="1">variacion_mensual(IMAE[[#This Row],[Costa Rica]])</f>
        <v>0.43645020499933906</v>
      </c>
      <c r="AI50" s="7" cm="1">
        <f t="array" aca="1" ref="AI50" ca="1">variacion_mensual(IMAE[[#This Row],[El Salvador]])</f>
        <v>0.4983388704318914</v>
      </c>
      <c r="AJ50" s="7" cm="1">
        <f t="array" aca="1" ref="AJ50" ca="1">variacion_mensual(IMAE[[#This Row],[Guatemala]])</f>
        <v>0.30498136225007855</v>
      </c>
      <c r="AK50" s="7" cm="1">
        <f t="array" aca="1" ref="AK50" ca="1">variacion_mensual(IMAE[[#This Row],[Honduras]])</f>
        <v>1.0092614580859527</v>
      </c>
      <c r="AL50" s="7" cm="1">
        <f t="array" aca="1" ref="AL50" ca="1">variacion_mensual(IMAE[[#This Row],[Nicaragua]])</f>
        <v>0.26812130177515936</v>
      </c>
      <c r="AM50" s="7" cm="1">
        <f t="array" aca="1" ref="AM50" ca="1">variacion_mensual(IMAE[[#This Row],[República Dominicana]])</f>
        <v>0.93721565059143863</v>
      </c>
    </row>
    <row r="51" spans="1:39" x14ac:dyDescent="0.25">
      <c r="A51" s="5">
        <v>40238</v>
      </c>
      <c r="B51" s="3">
        <v>76.28</v>
      </c>
      <c r="C51" s="3">
        <v>90.64</v>
      </c>
      <c r="D51" s="3">
        <v>89.1</v>
      </c>
      <c r="E51" s="3">
        <v>169.12</v>
      </c>
      <c r="F51" s="3">
        <v>108.74</v>
      </c>
      <c r="G51" s="3">
        <v>111.64</v>
      </c>
      <c r="I51" s="6">
        <v>40238</v>
      </c>
      <c r="J51" s="7" cm="1">
        <f t="array" aca="1" ref="J51" ca="1">variacion_interanual(IMAE[[#This Row],[Costa Rica]])</f>
        <v>4.3502051983584256</v>
      </c>
      <c r="K51" s="7" cm="1">
        <f t="array" aca="1" ref="K51" ca="1">variacion_interanual(IMAE[[#This Row],[El Salvador]])</f>
        <v>3.5057668151193377</v>
      </c>
      <c r="L51" s="7" cm="1">
        <f t="array" aca="1" ref="L51" ca="1">variacion_interanual(IMAE[[#This Row],[Guatemala]])</f>
        <v>3.3762617473024781</v>
      </c>
      <c r="M51" s="7" cm="1">
        <f t="array" aca="1" ref="M51" ca="1">variacion_interanual(IMAE[[#This Row],[Honduras]])</f>
        <v>3.9267498310084248</v>
      </c>
      <c r="N51" s="7" cm="1">
        <f t="array" aca="1" ref="N51" ca="1">variacion_interanual(IMAE[[#This Row],[Nicaragua]])</f>
        <v>1.0876638467974376</v>
      </c>
      <c r="O51" s="7" cm="1">
        <f t="array" aca="1" ref="O51" ca="1">variacion_interanual(IMAE[[#This Row],[República Dominicana]])</f>
        <v>9.9684791174152956</v>
      </c>
      <c r="Q51" s="6">
        <v>40238</v>
      </c>
      <c r="R51" s="7" cm="1">
        <f t="array" aca="1" ref="R51" ca="1">variacion_acumulada(IMAE[[#This Row],[Costa Rica]],IMAE_VA[[#This Row],[Mes]])</f>
        <v>4.2032564946944628</v>
      </c>
      <c r="S51" s="7" cm="1">
        <f t="array" aca="1" ref="S51" ca="1">variacion_acumulada(IMAE[[#This Row],[El Salvador]],IMAE_VA[[#This Row],[Mes]])</f>
        <v>2.7105700892182227</v>
      </c>
      <c r="T51" s="7" cm="1">
        <f t="array" aca="1" ref="T51" ca="1">variacion_acumulada(IMAE[[#This Row],[Guatemala]],IMAE_VA[[#This Row],[Mes]])</f>
        <v>3.2514338862191572</v>
      </c>
      <c r="U51" s="7" cm="1">
        <f t="array" aca="1" ref="U51" ca="1">variacion_acumulada(IMAE[[#This Row],[Honduras]],IMAE_VA[[#This Row],[Mes]])</f>
        <v>3.5636333965689548</v>
      </c>
      <c r="V51" s="7" cm="1">
        <f t="array" aca="1" ref="V51" ca="1">variacion_acumulada(IMAE[[#This Row],[Nicaragua]],IMAE_VA[[#This Row],[Mes]])</f>
        <v>0.3763921883195076</v>
      </c>
      <c r="W51" s="7" cm="1">
        <f t="array" aca="1" ref="W51" ca="1">variacion_acumulada(IMAE[[#This Row],[República Dominicana]],IMAE_VA[[#This Row],[Mes]])</f>
        <v>9.3903201395058034</v>
      </c>
      <c r="Y51" s="6">
        <f>IMAE[[#This Row],[Mes]]</f>
        <v>40238</v>
      </c>
      <c r="Z51" s="7" cm="1">
        <f t="array" aca="1" ref="Z51" ca="1">crecimiento_ultimo_año(IMAE[[#This Row],[Costa Rica]])</f>
        <v>-0.84463754657113643</v>
      </c>
      <c r="AA51" s="7" cm="1">
        <f t="array" aca="1" ref="AA51" ca="1">crecimiento_ultimo_año(IMAE[[#This Row],[El Salvador]])</f>
        <v>-1.2031355563576707</v>
      </c>
      <c r="AB51" s="7" cm="1">
        <f t="array" aca="1" ref="AB51" ca="1">crecimiento_ultimo_año(IMAE[[#This Row],[Guatemala]])</f>
        <v>1.5025732288008964</v>
      </c>
      <c r="AC51" s="7" cm="1">
        <f t="array" aca="1" ref="AC51" ca="1">crecimiento_ultimo_año(IMAE[[#This Row],[Honduras]])</f>
        <v>-1.6352763095858758</v>
      </c>
      <c r="AD51" s="7" cm="1">
        <f t="array" aca="1" ref="AD51" ca="1">crecimiento_ultimo_año(IMAE[[#This Row],[Nicaragua]])</f>
        <v>-2.2214292764031751</v>
      </c>
      <c r="AE51" s="7" cm="1">
        <f t="array" aca="1" ref="AE51" ca="1">crecimiento_ultimo_año(IMAE[[#This Row],[República Dominicana]])</f>
        <v>4.196567481489355</v>
      </c>
      <c r="AG51" s="6">
        <f>IMAE[[#This Row],[Mes]]</f>
        <v>40238</v>
      </c>
      <c r="AH51" s="7" cm="1">
        <f t="array" aca="1" ref="AH51" ca="1">variacion_mensual(IMAE[[#This Row],[Costa Rica]])</f>
        <v>0.4477218856992371</v>
      </c>
      <c r="AI51" s="7" cm="1">
        <f t="array" aca="1" ref="AI51" ca="1">variacion_mensual(IMAE[[#This Row],[El Salvador]])</f>
        <v>-0.12121212121212199</v>
      </c>
      <c r="AJ51" s="7" cm="1">
        <f t="array" aca="1" ref="AJ51" ca="1">variacion_mensual(IMAE[[#This Row],[Guatemala]])</f>
        <v>0.33783783783782884</v>
      </c>
      <c r="AK51" s="7" cm="1">
        <f t="array" aca="1" ref="AK51" ca="1">variacion_mensual(IMAE[[#This Row],[Honduras]])</f>
        <v>-0.59950628893851166</v>
      </c>
      <c r="AL51" s="7" cm="1">
        <f t="array" aca="1" ref="AL51" ca="1">variacion_mensual(IMAE[[#This Row],[Nicaragua]])</f>
        <v>0.26740433379437434</v>
      </c>
      <c r="AM51" s="7" cm="1">
        <f t="array" aca="1" ref="AM51" ca="1">variacion_mensual(IMAE[[#This Row],[República Dominicana]])</f>
        <v>0.64004327053095444</v>
      </c>
    </row>
    <row r="52" spans="1:39" x14ac:dyDescent="0.25">
      <c r="A52" s="5">
        <v>40269</v>
      </c>
      <c r="B52" s="3">
        <v>76.55</v>
      </c>
      <c r="C52" s="3">
        <v>90.17</v>
      </c>
      <c r="D52" s="3">
        <v>89.31</v>
      </c>
      <c r="E52" s="3">
        <v>170</v>
      </c>
      <c r="F52" s="3">
        <v>109.08</v>
      </c>
      <c r="G52" s="3">
        <v>112.08</v>
      </c>
      <c r="I52" s="6">
        <v>40269</v>
      </c>
      <c r="J52" s="7" cm="1">
        <f t="array" aca="1" ref="J52" ca="1">variacion_interanual(IMAE[[#This Row],[Costa Rica]])</f>
        <v>4.3484187568157084</v>
      </c>
      <c r="K52" s="7" cm="1">
        <f t="array" aca="1" ref="K52" ca="1">variacion_interanual(IMAE[[#This Row],[El Salvador]])</f>
        <v>2.3263731275533273</v>
      </c>
      <c r="L52" s="7" cm="1">
        <f t="array" aca="1" ref="L52" ca="1">variacion_interanual(IMAE[[#This Row],[Guatemala]])</f>
        <v>3.2246879334258072</v>
      </c>
      <c r="M52" s="7" cm="1">
        <f t="array" aca="1" ref="M52" ca="1">variacion_interanual(IMAE[[#This Row],[Honduras]])</f>
        <v>4.2816832290516471</v>
      </c>
      <c r="N52" s="7" cm="1">
        <f t="array" aca="1" ref="N52" ca="1">variacion_interanual(IMAE[[#This Row],[Nicaragua]])</f>
        <v>1.7917133258678719</v>
      </c>
      <c r="O52" s="7" cm="1">
        <f t="array" aca="1" ref="O52" ca="1">variacion_interanual(IMAE[[#This Row],[República Dominicana]])</f>
        <v>9.8285154336109848</v>
      </c>
      <c r="Q52" s="6">
        <v>40269</v>
      </c>
      <c r="R52" s="7" cm="1">
        <f t="array" aca="1" ref="R52" ca="1">variacion_acumulada(IMAE[[#This Row],[Costa Rica]],IMAE_VA[[#This Row],[Mes]])</f>
        <v>4.2397260273972615</v>
      </c>
      <c r="S52" s="7" cm="1">
        <f t="array" aca="1" ref="S52" ca="1">variacion_acumulada(IMAE[[#This Row],[El Salvador]],IMAE_VA[[#This Row],[Mes]])</f>
        <v>2.6145644283121605</v>
      </c>
      <c r="T52" s="7" cm="1">
        <f t="array" aca="1" ref="T52" ca="1">variacion_acumulada(IMAE[[#This Row],[Guatemala]],IMAE_VA[[#This Row],[Mes]])</f>
        <v>3.244717901091243</v>
      </c>
      <c r="U52" s="7" cm="1">
        <f t="array" aca="1" ref="U52" ca="1">variacion_acumulada(IMAE[[#This Row],[Honduras]],IMAE_VA[[#This Row],[Mes]])</f>
        <v>3.7428243398392791</v>
      </c>
      <c r="V52" s="7" cm="1">
        <f t="array" aca="1" ref="V52" ca="1">variacion_acumulada(IMAE[[#This Row],[Nicaragua]],IMAE_VA[[#This Row],[Mes]])</f>
        <v>0.7280484129008391</v>
      </c>
      <c r="W52" s="7" cm="1">
        <f t="array" aca="1" ref="W52" ca="1">variacion_acumulada(IMAE[[#This Row],[República Dominicana]],IMAE_VA[[#This Row],[Mes]])</f>
        <v>9.5004680033499156</v>
      </c>
      <c r="Y52" s="6">
        <f>IMAE[[#This Row],[Mes]]</f>
        <v>40269</v>
      </c>
      <c r="Z52" s="7" cm="1">
        <f t="array" aca="1" ref="Z52" ca="1">crecimiento_ultimo_año(IMAE[[#This Row],[Costa Rica]])</f>
        <v>-0.1375759996449788</v>
      </c>
      <c r="AA52" s="7" cm="1">
        <f t="array" aca="1" ref="AA52" ca="1">crecimiento_ultimo_año(IMAE[[#This Row],[El Salvador]])</f>
        <v>-0.70648087117168856</v>
      </c>
      <c r="AB52" s="7" cm="1">
        <f t="array" aca="1" ref="AB52" ca="1">crecimiento_ultimo_año(IMAE[[#This Row],[Guatemala]])</f>
        <v>1.839534100206941</v>
      </c>
      <c r="AC52" s="7" cm="1">
        <f t="array" aca="1" ref="AC52" ca="1">crecimiento_ultimo_año(IMAE[[#This Row],[Honduras]])</f>
        <v>-0.92698210291941585</v>
      </c>
      <c r="AD52" s="7" cm="1">
        <f t="array" aca="1" ref="AD52" ca="1">crecimiento_ultimo_año(IMAE[[#This Row],[Nicaragua]])</f>
        <v>-1.7669055543285572</v>
      </c>
      <c r="AE52" s="7" cm="1">
        <f t="array" aca="1" ref="AE52" ca="1">crecimiento_ultimo_año(IMAE[[#This Row],[República Dominicana]])</f>
        <v>5.2252693437806252</v>
      </c>
      <c r="AG52" s="6">
        <f>IMAE[[#This Row],[Mes]]</f>
        <v>40269</v>
      </c>
      <c r="AH52" s="7" cm="1">
        <f t="array" aca="1" ref="AH52" ca="1">variacion_mensual(IMAE[[#This Row],[Costa Rica]])</f>
        <v>0.3539590980597751</v>
      </c>
      <c r="AI52" s="7" cm="1">
        <f t="array" aca="1" ref="AI52" ca="1">variacion_mensual(IMAE[[#This Row],[El Salvador]])</f>
        <v>-0.5185348631950526</v>
      </c>
      <c r="AJ52" s="7" cm="1">
        <f t="array" aca="1" ref="AJ52" ca="1">variacion_mensual(IMAE[[#This Row],[Guatemala]])</f>
        <v>0.23569023569025571</v>
      </c>
      <c r="AK52" s="7" cm="1">
        <f t="array" aca="1" ref="AK52" ca="1">variacion_mensual(IMAE[[#This Row],[Honduras]])</f>
        <v>0.52034058656575954</v>
      </c>
      <c r="AL52" s="7" cm="1">
        <f t="array" aca="1" ref="AL52" ca="1">variacion_mensual(IMAE[[#This Row],[Nicaragua]])</f>
        <v>0.31267242964869713</v>
      </c>
      <c r="AM52" s="7" cm="1">
        <f t="array" aca="1" ref="AM52" ca="1">variacion_mensual(IMAE[[#This Row],[República Dominicana]])</f>
        <v>0.39412396990325949</v>
      </c>
    </row>
    <row r="53" spans="1:39" x14ac:dyDescent="0.25">
      <c r="A53" s="5">
        <v>40299</v>
      </c>
      <c r="B53" s="3">
        <v>76.81</v>
      </c>
      <c r="C53" s="3">
        <v>89.96</v>
      </c>
      <c r="D53" s="3">
        <v>89.38</v>
      </c>
      <c r="E53" s="3">
        <v>170.5</v>
      </c>
      <c r="F53" s="3">
        <v>109.61</v>
      </c>
      <c r="G53" s="3">
        <v>112.38</v>
      </c>
      <c r="I53" s="6">
        <v>40299</v>
      </c>
      <c r="J53" s="7" cm="1">
        <f t="array" aca="1" ref="J53" ca="1">variacion_interanual(IMAE[[#This Row],[Costa Rica]])</f>
        <v>4.3755945101236593</v>
      </c>
      <c r="K53" s="7" cm="1">
        <f t="array" aca="1" ref="K53" ca="1">variacion_interanual(IMAE[[#This Row],[El Salvador]])</f>
        <v>1.3976555455365247</v>
      </c>
      <c r="L53" s="7" cm="1">
        <f t="array" aca="1" ref="L53" ca="1">variacion_interanual(IMAE[[#This Row],[Guatemala]])</f>
        <v>2.9012203545935922</v>
      </c>
      <c r="M53" s="7" cm="1">
        <f t="array" aca="1" ref="M53" ca="1">variacion_interanual(IMAE[[#This Row],[Honduras]])</f>
        <v>4.5306848139292422</v>
      </c>
      <c r="N53" s="7" cm="1">
        <f t="array" aca="1" ref="N53" ca="1">variacion_interanual(IMAE[[#This Row],[Nicaragua]])</f>
        <v>2.6118704362479095</v>
      </c>
      <c r="O53" s="7" cm="1">
        <f t="array" aca="1" ref="O53" ca="1">variacion_interanual(IMAE[[#This Row],[República Dominicana]])</f>
        <v>9.3190661478599104</v>
      </c>
      <c r="Q53" s="6">
        <v>40299</v>
      </c>
      <c r="R53" s="7" cm="1">
        <f t="array" aca="1" ref="R53" ca="1">variacion_acumulada(IMAE[[#This Row],[Costa Rica]],IMAE_VA[[#This Row],[Mes]])</f>
        <v>4.2670751388167005</v>
      </c>
      <c r="S53" s="7" cm="1">
        <f t="array" aca="1" ref="S53" ca="1">variacion_acumulada(IMAE[[#This Row],[El Salvador]],IMAE_VA[[#This Row],[Mes]])</f>
        <v>2.3699474352002925</v>
      </c>
      <c r="T53" s="7" cm="1">
        <f t="array" aca="1" ref="T53" ca="1">variacion_acumulada(IMAE[[#This Row],[Guatemala]],IMAE_VA[[#This Row],[Mes]])</f>
        <v>3.1755597793333479</v>
      </c>
      <c r="U53" s="7" cm="1">
        <f t="array" aca="1" ref="U53" ca="1">variacion_acumulada(IMAE[[#This Row],[Honduras]],IMAE_VA[[#This Row],[Mes]])</f>
        <v>3.9002400901563039</v>
      </c>
      <c r="V53" s="7" cm="1">
        <f t="array" aca="1" ref="V53" ca="1">variacion_acumulada(IMAE[[#This Row],[Nicaragua]],IMAE_VA[[#This Row],[Mes]])</f>
        <v>1.1020051662299579</v>
      </c>
      <c r="W53" s="7" cm="1">
        <f t="array" aca="1" ref="W53" ca="1">variacion_acumulada(IMAE[[#This Row],[República Dominicana]],IMAE_VA[[#This Row],[Mes]])</f>
        <v>9.4638154015488141</v>
      </c>
      <c r="Y53" s="6">
        <f>IMAE[[#This Row],[Mes]]</f>
        <v>40299</v>
      </c>
      <c r="Z53" s="7" cm="1">
        <f t="array" aca="1" ref="Z53" ca="1">crecimiento_ultimo_año(IMAE[[#This Row],[Costa Rica]])</f>
        <v>0.56220428611188922</v>
      </c>
      <c r="AA53" s="7" cm="1">
        <f t="array" aca="1" ref="AA53" ca="1">crecimiento_ultimo_año(IMAE[[#This Row],[El Salvador]])</f>
        <v>-0.42867371514121455</v>
      </c>
      <c r="AB53" s="7" cm="1">
        <f t="array" aca="1" ref="AB53" ca="1">crecimiento_ultimo_año(IMAE[[#This Row],[Guatemala]])</f>
        <v>2.1233978217116478</v>
      </c>
      <c r="AC53" s="7" cm="1">
        <f t="array" aca="1" ref="AC53" ca="1">crecimiento_ultimo_año(IMAE[[#This Row],[Honduras]])</f>
        <v>-0.17700796535844443</v>
      </c>
      <c r="AD53" s="7" cm="1">
        <f t="array" aca="1" ref="AD53" ca="1">crecimiento_ultimo_año(IMAE[[#This Row],[Nicaragua]])</f>
        <v>-1.2226620409286348</v>
      </c>
      <c r="AE53" s="7" cm="1">
        <f t="array" aca="1" ref="AE53" ca="1">crecimiento_ultimo_año(IMAE[[#This Row],[República Dominicana]])</f>
        <v>6.1423294433003539</v>
      </c>
      <c r="AG53" s="6">
        <f>IMAE[[#This Row],[Mes]]</f>
        <v>40299</v>
      </c>
      <c r="AH53" s="7" cm="1">
        <f t="array" aca="1" ref="AH53" ca="1">variacion_mensual(IMAE[[#This Row],[Costa Rica]])</f>
        <v>0.33964728935336197</v>
      </c>
      <c r="AI53" s="7" cm="1">
        <f t="array" aca="1" ref="AI53" ca="1">variacion_mensual(IMAE[[#This Row],[El Salvador]])</f>
        <v>-0.23289342353333131</v>
      </c>
      <c r="AJ53" s="7" cm="1">
        <f t="array" aca="1" ref="AJ53" ca="1">variacion_mensual(IMAE[[#This Row],[Guatemala]])</f>
        <v>7.8378680998758554E-2</v>
      </c>
      <c r="AK53" s="7" cm="1">
        <f t="array" aca="1" ref="AK53" ca="1">variacion_mensual(IMAE[[#This Row],[Honduras]])</f>
        <v>0.29411764705882248</v>
      </c>
      <c r="AL53" s="7" cm="1">
        <f t="array" aca="1" ref="AL53" ca="1">variacion_mensual(IMAE[[#This Row],[Nicaragua]])</f>
        <v>0.48588192152547727</v>
      </c>
      <c r="AM53" s="7" cm="1">
        <f t="array" aca="1" ref="AM53" ca="1">variacion_mensual(IMAE[[#This Row],[República Dominicana]])</f>
        <v>0.26766595289078321</v>
      </c>
    </row>
    <row r="54" spans="1:39" x14ac:dyDescent="0.25">
      <c r="A54" s="5">
        <v>40330</v>
      </c>
      <c r="B54" s="3">
        <v>77.099999999999994</v>
      </c>
      <c r="C54" s="3">
        <v>89.48</v>
      </c>
      <c r="D54" s="3">
        <v>89.33</v>
      </c>
      <c r="E54" s="3">
        <v>170.43</v>
      </c>
      <c r="F54" s="3">
        <v>110.42</v>
      </c>
      <c r="G54" s="3">
        <v>112.67</v>
      </c>
      <c r="I54" s="6">
        <v>40330</v>
      </c>
      <c r="J54" s="7" cm="1">
        <f t="array" aca="1" ref="J54" ca="1">variacion_interanual(IMAE[[#This Row],[Costa Rica]])</f>
        <v>4.429093864282807</v>
      </c>
      <c r="K54" s="7" cm="1">
        <f t="array" aca="1" ref="K54" ca="1">variacion_interanual(IMAE[[#This Row],[El Salvador]])</f>
        <v>0.3926848423650986</v>
      </c>
      <c r="L54" s="7" cm="1">
        <f t="array" aca="1" ref="L54" ca="1">variacion_interanual(IMAE[[#This Row],[Guatemala]])</f>
        <v>2.5014343086632085</v>
      </c>
      <c r="M54" s="7" cm="1">
        <f t="array" aca="1" ref="M54" ca="1">variacion_interanual(IMAE[[#This Row],[Honduras]])</f>
        <v>4.7768351161932898</v>
      </c>
      <c r="N54" s="7" cm="1">
        <f t="array" aca="1" ref="N54" ca="1">variacion_interanual(IMAE[[#This Row],[Nicaragua]])</f>
        <v>3.5932076179754135</v>
      </c>
      <c r="O54" s="7" cm="1">
        <f t="array" aca="1" ref="O54" ca="1">variacion_interanual(IMAE[[#This Row],[República Dominicana]])</f>
        <v>8.7443296979056164</v>
      </c>
      <c r="Q54" s="6">
        <v>40330</v>
      </c>
      <c r="R54" s="7" cm="1">
        <f t="array" aca="1" ref="R54" ca="1">variacion_acumulada(IMAE[[#This Row],[Costa Rica]],IMAE_VA[[#This Row],[Mes]])</f>
        <v>4.2942970279004067</v>
      </c>
      <c r="S54" s="7" cm="1">
        <f t="array" aca="1" ref="S54" ca="1">variacion_acumulada(IMAE[[#This Row],[El Salvador]],IMAE_VA[[#This Row],[Mes]])</f>
        <v>2.0377386944145925</v>
      </c>
      <c r="T54" s="7" cm="1">
        <f t="array" aca="1" ref="T54" ca="1">variacion_acumulada(IMAE[[#This Row],[Guatemala]],IMAE_VA[[#This Row],[Mes]])</f>
        <v>3.0622673891663288</v>
      </c>
      <c r="U54" s="7" cm="1">
        <f t="array" aca="1" ref="U54" ca="1">variacion_acumulada(IMAE[[#This Row],[Honduras]],IMAE_VA[[#This Row],[Mes]])</f>
        <v>4.0458826173112028</v>
      </c>
      <c r="V54" s="7" cm="1">
        <f t="array" aca="1" ref="V54" ca="1">variacion_acumulada(IMAE[[#This Row],[Nicaragua]],IMAE_VA[[#This Row],[Mes]])</f>
        <v>1.5138824259345318</v>
      </c>
      <c r="W54" s="7" cm="1">
        <f t="array" aca="1" ref="W54" ca="1">variacion_acumulada(IMAE[[#This Row],[República Dominicana]],IMAE_VA[[#This Row],[Mes]])</f>
        <v>9.3420859256356348</v>
      </c>
      <c r="Y54" s="6">
        <f>IMAE[[#This Row],[Mes]]</f>
        <v>40330</v>
      </c>
      <c r="Z54" s="7" cm="1">
        <f t="array" aca="1" ref="Z54" ca="1">crecimiento_ultimo_año(IMAE[[#This Row],[Costa Rica]])</f>
        <v>1.248617920682582</v>
      </c>
      <c r="AA54" s="7" cm="1">
        <f t="array" aca="1" ref="AA54" ca="1">crecimiento_ultimo_año(IMAE[[#This Row],[El Salvador]])</f>
        <v>-0.38408600550555727</v>
      </c>
      <c r="AB54" s="7" cm="1">
        <f t="array" aca="1" ref="AB54" ca="1">crecimiento_ultimo_año(IMAE[[#This Row],[Guatemala]])</f>
        <v>2.335301085313124</v>
      </c>
      <c r="AC54" s="7" cm="1">
        <f t="array" aca="1" ref="AC54" ca="1">crecimiento_ultimo_año(IMAE[[#This Row],[Honduras]])</f>
        <v>0.64278325147890669</v>
      </c>
      <c r="AD54" s="7" cm="1">
        <f t="array" aca="1" ref="AD54" ca="1">crecimiento_ultimo_año(IMAE[[#This Row],[Nicaragua]])</f>
        <v>-0.59347181008900796</v>
      </c>
      <c r="AE54" s="7" cm="1">
        <f t="array" aca="1" ref="AE54" ca="1">crecimiento_ultimo_año(IMAE[[#This Row],[República Dominicana]])</f>
        <v>6.9063325077450166</v>
      </c>
      <c r="AG54" s="6">
        <f>IMAE[[#This Row],[Mes]]</f>
        <v>40330</v>
      </c>
      <c r="AH54" s="7" cm="1">
        <f t="array" aca="1" ref="AH54" ca="1">variacion_mensual(IMAE[[#This Row],[Costa Rica]])</f>
        <v>0.37755500585860968</v>
      </c>
      <c r="AI54" s="7" cm="1">
        <f t="array" aca="1" ref="AI54" ca="1">variacion_mensual(IMAE[[#This Row],[El Salvador]])</f>
        <v>-0.5335704757669979</v>
      </c>
      <c r="AJ54" s="7" cm="1">
        <f t="array" aca="1" ref="AJ54" ca="1">variacion_mensual(IMAE[[#This Row],[Guatemala]])</f>
        <v>-5.5940926381736755E-2</v>
      </c>
      <c r="AK54" s="7" cm="1">
        <f t="array" aca="1" ref="AK54" ca="1">variacion_mensual(IMAE[[#This Row],[Honduras]])</f>
        <v>-4.1055718475069281E-2</v>
      </c>
      <c r="AL54" s="7" cm="1">
        <f t="array" aca="1" ref="AL54" ca="1">variacion_mensual(IMAE[[#This Row],[Nicaragua]])</f>
        <v>0.73898366937323878</v>
      </c>
      <c r="AM54" s="7" cm="1">
        <f t="array" aca="1" ref="AM54" ca="1">variacion_mensual(IMAE[[#This Row],[República Dominicana]])</f>
        <v>0.2580530343477605</v>
      </c>
    </row>
    <row r="55" spans="1:39" x14ac:dyDescent="0.25">
      <c r="A55" s="5">
        <v>40360</v>
      </c>
      <c r="B55" s="3">
        <v>77.38</v>
      </c>
      <c r="C55" s="3">
        <v>89.67</v>
      </c>
      <c r="D55" s="3">
        <v>89.36</v>
      </c>
      <c r="E55" s="3">
        <v>170.8</v>
      </c>
      <c r="F55" s="3">
        <v>111.36</v>
      </c>
      <c r="G55" s="3">
        <v>113.11</v>
      </c>
      <c r="I55" s="6">
        <v>40360</v>
      </c>
      <c r="J55" s="7" cm="1">
        <f t="array" aca="1" ref="J55" ca="1">variacion_interanual(IMAE[[#This Row],[Costa Rica]])</f>
        <v>4.4405452827641856</v>
      </c>
      <c r="K55" s="7" cm="1">
        <f t="array" aca="1" ref="K55" ca="1">variacion_interanual(IMAE[[#This Row],[El Salvador]])</f>
        <v>1.1620036101082976</v>
      </c>
      <c r="L55" s="7" cm="1">
        <f t="array" aca="1" ref="L55" ca="1">variacion_interanual(IMAE[[#This Row],[Guatemala]])</f>
        <v>2.2074802699302287</v>
      </c>
      <c r="M55" s="7" cm="1">
        <f t="array" aca="1" ref="M55" ca="1">variacion_interanual(IMAE[[#This Row],[Honduras]])</f>
        <v>5.0818260120585768</v>
      </c>
      <c r="N55" s="7" cm="1">
        <f t="array" aca="1" ref="N55" ca="1">variacion_interanual(IMAE[[#This Row],[Nicaragua]])</f>
        <v>4.5731993614424038</v>
      </c>
      <c r="O55" s="7" cm="1">
        <f t="array" aca="1" ref="O55" ca="1">variacion_interanual(IMAE[[#This Row],[República Dominicana]])</f>
        <v>8.3221605056502668</v>
      </c>
      <c r="Q55" s="6">
        <v>40360</v>
      </c>
      <c r="R55" s="7" cm="1">
        <f t="array" aca="1" ref="R55" ca="1">variacion_acumulada(IMAE[[#This Row],[Costa Rica]],IMAE_VA[[#This Row],[Mes]])</f>
        <v>4.3153979474596316</v>
      </c>
      <c r="S55" s="7" cm="1">
        <f t="array" aca="1" ref="S55" ca="1">variacion_acumulada(IMAE[[#This Row],[El Salvador]],IMAE_VA[[#This Row],[Mes]])</f>
        <v>1.9123608935118552</v>
      </c>
      <c r="T55" s="7" cm="1">
        <f t="array" aca="1" ref="T55" ca="1">variacion_acumulada(IMAE[[#This Row],[Guatemala]],IMAE_VA[[#This Row],[Mes]])</f>
        <v>2.9389438943894231</v>
      </c>
      <c r="U55" s="7" cm="1">
        <f t="array" aca="1" ref="U55" ca="1">variacion_acumulada(IMAE[[#This Row],[Honduras]],IMAE_VA[[#This Row],[Mes]])</f>
        <v>4.1933844913977447</v>
      </c>
      <c r="V55" s="7" cm="1">
        <f t="array" aca="1" ref="V55" ca="1">variacion_acumulada(IMAE[[#This Row],[Nicaragua]],IMAE_VA[[#This Row],[Mes]])</f>
        <v>1.9475765119344013</v>
      </c>
      <c r="W55" s="7" cm="1">
        <f t="array" aca="1" ref="W55" ca="1">variacion_acumulada(IMAE[[#This Row],[República Dominicana]],IMAE_VA[[#This Row],[Mes]])</f>
        <v>9.1935101351822812</v>
      </c>
      <c r="Y55" s="6">
        <f>IMAE[[#This Row],[Mes]]</f>
        <v>40360</v>
      </c>
      <c r="Z55" s="7" cm="1">
        <f t="array" aca="1" ref="Z55" ca="1">crecimiento_ultimo_año(IMAE[[#This Row],[Costa Rica]])</f>
        <v>1.9119837811803153</v>
      </c>
      <c r="AA55" s="7" cm="1">
        <f t="array" aca="1" ref="AA55" ca="1">crecimiento_ultimo_año(IMAE[[#This Row],[El Salvador]])</f>
        <v>-0.21591437878084596</v>
      </c>
      <c r="AB55" s="7" cm="1">
        <f t="array" aca="1" ref="AB55" ca="1">crecimiento_ultimo_año(IMAE[[#This Row],[Guatemala]])</f>
        <v>2.4806992549238238</v>
      </c>
      <c r="AC55" s="7" cm="1">
        <f t="array" aca="1" ref="AC55" ca="1">crecimiento_ultimo_año(IMAE[[#This Row],[Honduras]])</f>
        <v>1.4324741176826583</v>
      </c>
      <c r="AD55" s="7" cm="1">
        <f t="array" aca="1" ref="AD55" ca="1">crecimiento_ultimo_año(IMAE[[#This Row],[Nicaragua]])</f>
        <v>0.10769893531910046</v>
      </c>
      <c r="AE55" s="7" cm="1">
        <f t="array" aca="1" ref="AE55" ca="1">crecimiento_ultimo_año(IMAE[[#This Row],[República Dominicana]])</f>
        <v>7.5059405698047588</v>
      </c>
      <c r="AG55" s="6">
        <f>IMAE[[#This Row],[Mes]]</f>
        <v>40360</v>
      </c>
      <c r="AH55" s="7" cm="1">
        <f t="array" aca="1" ref="AH55" ca="1">variacion_mensual(IMAE[[#This Row],[Costa Rica]])</f>
        <v>0.36316472114137355</v>
      </c>
      <c r="AI55" s="7" cm="1">
        <f t="array" aca="1" ref="AI55" ca="1">variacion_mensual(IMAE[[#This Row],[El Salvador]])</f>
        <v>0.2123379526151048</v>
      </c>
      <c r="AJ55" s="7" cm="1">
        <f t="array" aca="1" ref="AJ55" ca="1">variacion_mensual(IMAE[[#This Row],[Guatemala]])</f>
        <v>3.3583342662035776E-2</v>
      </c>
      <c r="AK55" s="7" cm="1">
        <f t="array" aca="1" ref="AK55" ca="1">variacion_mensual(IMAE[[#This Row],[Honduras]])</f>
        <v>0.21709792876840606</v>
      </c>
      <c r="AL55" s="7" cm="1">
        <f t="array" aca="1" ref="AL55" ca="1">variacion_mensual(IMAE[[#This Row],[Nicaragua]])</f>
        <v>0.85129505524361715</v>
      </c>
      <c r="AM55" s="7" cm="1">
        <f t="array" aca="1" ref="AM55" ca="1">variacion_mensual(IMAE[[#This Row],[República Dominicana]])</f>
        <v>0.39052099050322919</v>
      </c>
    </row>
    <row r="56" spans="1:39" x14ac:dyDescent="0.25">
      <c r="A56" s="5">
        <v>40391</v>
      </c>
      <c r="B56" s="3">
        <v>77.63</v>
      </c>
      <c r="C56" s="3">
        <v>90.14</v>
      </c>
      <c r="D56" s="3">
        <v>89.6</v>
      </c>
      <c r="E56" s="3">
        <v>171.36</v>
      </c>
      <c r="F56" s="3">
        <v>112.25</v>
      </c>
      <c r="G56" s="3">
        <v>113.72</v>
      </c>
      <c r="I56" s="6">
        <v>40391</v>
      </c>
      <c r="J56" s="7" cm="1">
        <f t="array" aca="1" ref="J56" ca="1">variacion_interanual(IMAE[[#This Row],[Costa Rica]])</f>
        <v>4.3975255513716949</v>
      </c>
      <c r="K56" s="7" cm="1">
        <f t="array" aca="1" ref="K56" ca="1">variacion_interanual(IMAE[[#This Row],[El Salvador]])</f>
        <v>2.6067159931701944</v>
      </c>
      <c r="L56" s="7" cm="1">
        <f t="array" aca="1" ref="L56" ca="1">variacion_interanual(IMAE[[#This Row],[Guatemala]])</f>
        <v>2.1198997036699252</v>
      </c>
      <c r="M56" s="7" cm="1">
        <f t="array" aca="1" ref="M56" ca="1">variacion_interanual(IMAE[[#This Row],[Honduras]])</f>
        <v>5.3097345132743445</v>
      </c>
      <c r="N56" s="7" cm="1">
        <f t="array" aca="1" ref="N56" ca="1">variacion_interanual(IMAE[[#This Row],[Nicaragua]])</f>
        <v>5.3792714983101897</v>
      </c>
      <c r="O56" s="7" cm="1">
        <f t="array" aca="1" ref="O56" ca="1">variacion_interanual(IMAE[[#This Row],[República Dominicana]])</f>
        <v>8.1399771776340835</v>
      </c>
      <c r="Q56" s="6">
        <v>40391</v>
      </c>
      <c r="R56" s="7" cm="1">
        <f t="array" aca="1" ref="R56" ca="1">variacion_acumulada(IMAE[[#This Row],[Costa Rica]],IMAE_VA[[#This Row],[Mes]])</f>
        <v>4.3257863133005614</v>
      </c>
      <c r="S56" s="7" cm="1">
        <f t="array" aca="1" ref="S56" ca="1">variacion_acumulada(IMAE[[#This Row],[El Salvador]],IMAE_VA[[#This Row],[Mes]])</f>
        <v>1.9986421115165687</v>
      </c>
      <c r="T56" s="7" cm="1">
        <f t="array" aca="1" ref="T56" ca="1">variacion_acumulada(IMAE[[#This Row],[Guatemala]],IMAE_VA[[#This Row],[Mes]])</f>
        <v>2.835356185314386</v>
      </c>
      <c r="U56" s="7" cm="1">
        <f t="array" aca="1" ref="U56" ca="1">variacion_acumulada(IMAE[[#This Row],[Honduras]],IMAE_VA[[#This Row],[Mes]])</f>
        <v>4.3326586315821647</v>
      </c>
      <c r="V56" s="7" cm="1">
        <f t="array" aca="1" ref="V56" ca="1">variacion_acumulada(IMAE[[#This Row],[Nicaragua]],IMAE_VA[[#This Row],[Mes]])</f>
        <v>2.3737626936843448</v>
      </c>
      <c r="W56" s="7" cm="1">
        <f t="array" aca="1" ref="W56" ca="1">variacion_acumulada(IMAE[[#This Row],[República Dominicana]],IMAE_VA[[#This Row],[Mes]])</f>
        <v>9.0587247709770669</v>
      </c>
      <c r="Y56" s="6">
        <f>IMAE[[#This Row],[Mes]]</f>
        <v>40391</v>
      </c>
      <c r="Z56" s="7" cm="1">
        <f t="array" aca="1" ref="Z56" ca="1">crecimiento_ultimo_año(IMAE[[#This Row],[Costa Rica]])</f>
        <v>2.5424204651371518</v>
      </c>
      <c r="AA56" s="7" cm="1">
        <f t="array" aca="1" ref="AA56" ca="1">crecimiento_ultimo_año(IMAE[[#This Row],[El Salvador]])</f>
        <v>0.28841307472604605</v>
      </c>
      <c r="AB56" s="7" cm="1">
        <f t="array" aca="1" ref="AB56" ca="1">crecimiento_ultimo_año(IMAE[[#This Row],[Guatemala]])</f>
        <v>2.5787772690546662</v>
      </c>
      <c r="AC56" s="7" cm="1">
        <f t="array" aca="1" ref="AC56" ca="1">crecimiento_ultimo_año(IMAE[[#This Row],[Honduras]])</f>
        <v>2.2307202039515639</v>
      </c>
      <c r="AD56" s="7" cm="1">
        <f t="array" aca="1" ref="AD56" ca="1">crecimiento_ultimo_año(IMAE[[#This Row],[Nicaragua]])</f>
        <v>0.85495806230084792</v>
      </c>
      <c r="AE56" s="7" cm="1">
        <f t="array" aca="1" ref="AE56" ca="1">crecimiento_ultimo_año(IMAE[[#This Row],[República Dominicana]])</f>
        <v>7.962489204647305</v>
      </c>
      <c r="AG56" s="6">
        <f>IMAE[[#This Row],[Mes]]</f>
        <v>40391</v>
      </c>
      <c r="AH56" s="7" cm="1">
        <f t="array" aca="1" ref="AH56" ca="1">variacion_mensual(IMAE[[#This Row],[Costa Rica]])</f>
        <v>0.32308089945722873</v>
      </c>
      <c r="AI56" s="7" cm="1">
        <f t="array" aca="1" ref="AI56" ca="1">variacion_mensual(IMAE[[#This Row],[El Salvador]])</f>
        <v>0.524144083863054</v>
      </c>
      <c r="AJ56" s="7" cm="1">
        <f t="array" aca="1" ref="AJ56" ca="1">variacion_mensual(IMAE[[#This Row],[Guatemala]])</f>
        <v>0.26857654431511335</v>
      </c>
      <c r="AK56" s="7" cm="1">
        <f t="array" aca="1" ref="AK56" ca="1">variacion_mensual(IMAE[[#This Row],[Honduras]])</f>
        <v>0.32786885245901232</v>
      </c>
      <c r="AL56" s="7" cm="1">
        <f t="array" aca="1" ref="AL56" ca="1">variacion_mensual(IMAE[[#This Row],[Nicaragua]])</f>
        <v>0.79920977011493921</v>
      </c>
      <c r="AM56" s="7" cm="1">
        <f t="array" aca="1" ref="AM56" ca="1">variacion_mensual(IMAE[[#This Row],[República Dominicana]])</f>
        <v>0.53929802846786057</v>
      </c>
    </row>
    <row r="57" spans="1:39" x14ac:dyDescent="0.25">
      <c r="A57" s="5">
        <v>40422</v>
      </c>
      <c r="B57" s="3">
        <v>77.84</v>
      </c>
      <c r="C57" s="3">
        <v>90.28</v>
      </c>
      <c r="D57" s="3">
        <v>90.05</v>
      </c>
      <c r="E57" s="3">
        <v>172.54</v>
      </c>
      <c r="F57" s="3">
        <v>112.91</v>
      </c>
      <c r="G57" s="3">
        <v>114.43</v>
      </c>
      <c r="I57" s="6">
        <v>40422</v>
      </c>
      <c r="J57" s="7" cm="1">
        <f t="array" aca="1" ref="J57" ca="1">variacion_interanual(IMAE[[#This Row],[Costa Rica]])</f>
        <v>4.3431635388740064</v>
      </c>
      <c r="K57" s="7" cm="1">
        <f t="array" aca="1" ref="K57" ca="1">variacion_interanual(IMAE[[#This Row],[El Salvador]])</f>
        <v>3.2361349342481471</v>
      </c>
      <c r="L57" s="7" cm="1">
        <f t="array" aca="1" ref="L57" ca="1">variacion_interanual(IMAE[[#This Row],[Guatemala]])</f>
        <v>2.2946722708167666</v>
      </c>
      <c r="M57" s="7" cm="1">
        <f t="array" aca="1" ref="M57" ca="1">variacion_interanual(IMAE[[#This Row],[Honduras]])</f>
        <v>5.3164866019654422</v>
      </c>
      <c r="N57" s="7" cm="1">
        <f t="array" aca="1" ref="N57" ca="1">variacion_interanual(IMAE[[#This Row],[Nicaragua]])</f>
        <v>5.8101396307749908</v>
      </c>
      <c r="O57" s="7" cm="1">
        <f t="array" aca="1" ref="O57" ca="1">variacion_interanual(IMAE[[#This Row],[República Dominicana]])</f>
        <v>8.1262401965416231</v>
      </c>
      <c r="Q57" s="6">
        <v>40422</v>
      </c>
      <c r="R57" s="7" cm="1">
        <f t="array" aca="1" ref="R57" ca="1">variacion_acumulada(IMAE[[#This Row],[Costa Rica]],IMAE_VA[[#This Row],[Mes]])</f>
        <v>4.3277431430857272</v>
      </c>
      <c r="S57" s="7" cm="1">
        <f t="array" aca="1" ref="S57" ca="1">variacion_acumulada(IMAE[[#This Row],[El Salvador]],IMAE_VA[[#This Row],[Mes]])</f>
        <v>2.1348639905340638</v>
      </c>
      <c r="T57" s="7" cm="1">
        <f t="array" aca="1" ref="T57" ca="1">variacion_acumulada(IMAE[[#This Row],[Guatemala]],IMAE_VA[[#This Row],[Mes]])</f>
        <v>2.7744733105644848</v>
      </c>
      <c r="U57" s="7" cm="1">
        <f t="array" aca="1" ref="U57" ca="1">variacion_acumulada(IMAE[[#This Row],[Honduras]],IMAE_VA[[#This Row],[Mes]])</f>
        <v>4.442446410691292</v>
      </c>
      <c r="V57" s="7" cm="1">
        <f t="array" aca="1" ref="V57" ca="1">variacion_acumulada(IMAE[[#This Row],[Nicaragua]],IMAE_VA[[#This Row],[Mes]])</f>
        <v>2.7539868522013178</v>
      </c>
      <c r="W57" s="7" cm="1">
        <f t="array" aca="1" ref="W57" ca="1">variacion_acumulada(IMAE[[#This Row],[República Dominicana]],IMAE_VA[[#This Row],[Mes]])</f>
        <v>8.9523604225048672</v>
      </c>
      <c r="Y57" s="6">
        <f>IMAE[[#This Row],[Mes]]</f>
        <v>40422</v>
      </c>
      <c r="Z57" s="7" cm="1">
        <f t="array" aca="1" ref="Z57" ca="1">crecimiento_ultimo_año(IMAE[[#This Row],[Costa Rica]])</f>
        <v>3.1413907210228631</v>
      </c>
      <c r="AA57" s="7" cm="1">
        <f t="array" aca="1" ref="AA57" ca="1">crecimiento_ultimo_año(IMAE[[#This Row],[El Salvador]])</f>
        <v>1.0202359295586882</v>
      </c>
      <c r="AB57" s="7" cm="1">
        <f t="array" aca="1" ref="AB57" ca="1">crecimiento_ultimo_año(IMAE[[#This Row],[Guatemala]])</f>
        <v>2.6536004227314391</v>
      </c>
      <c r="AC57" s="7" cm="1">
        <f t="array" aca="1" ref="AC57" ca="1">crecimiento_ultimo_año(IMAE[[#This Row],[Honduras]])</f>
        <v>2.950947721866326</v>
      </c>
      <c r="AD57" s="7" cm="1">
        <f t="array" aca="1" ref="AD57" ca="1">crecimiento_ultimo_año(IMAE[[#This Row],[Nicaragua]])</f>
        <v>1.6030575692633775</v>
      </c>
      <c r="AE57" s="7" cm="1">
        <f t="array" aca="1" ref="AE57" ca="1">crecimiento_ultimo_año(IMAE[[#This Row],[República Dominicana]])</f>
        <v>8.304031832392722</v>
      </c>
      <c r="AG57" s="6">
        <f>IMAE[[#This Row],[Mes]]</f>
        <v>40422</v>
      </c>
      <c r="AH57" s="7" cm="1">
        <f t="array" aca="1" ref="AH57" ca="1">variacion_mensual(IMAE[[#This Row],[Costa Rica]])</f>
        <v>0.27051397655546428</v>
      </c>
      <c r="AI57" s="7" cm="1">
        <f t="array" aca="1" ref="AI57" ca="1">variacion_mensual(IMAE[[#This Row],[El Salvador]])</f>
        <v>0.15531395606833698</v>
      </c>
      <c r="AJ57" s="7" cm="1">
        <f t="array" aca="1" ref="AJ57" ca="1">variacion_mensual(IMAE[[#This Row],[Guatemala]])</f>
        <v>0.50223214285713969</v>
      </c>
      <c r="AK57" s="7" cm="1">
        <f t="array" aca="1" ref="AK57" ca="1">variacion_mensual(IMAE[[#This Row],[Honduras]])</f>
        <v>0.68860877684406852</v>
      </c>
      <c r="AL57" s="7" cm="1">
        <f t="array" aca="1" ref="AL57" ca="1">variacion_mensual(IMAE[[#This Row],[Nicaragua]])</f>
        <v>0.58797327394208843</v>
      </c>
      <c r="AM57" s="7" cm="1">
        <f t="array" aca="1" ref="AM57" ca="1">variacion_mensual(IMAE[[#This Row],[República Dominicana]])</f>
        <v>0.62434048540274123</v>
      </c>
    </row>
    <row r="58" spans="1:39" x14ac:dyDescent="0.25">
      <c r="A58" s="5">
        <v>40452</v>
      </c>
      <c r="B58" s="3">
        <v>78.03</v>
      </c>
      <c r="C58" s="3">
        <v>90.42</v>
      </c>
      <c r="D58" s="3">
        <v>90.59</v>
      </c>
      <c r="E58" s="3">
        <v>174.18</v>
      </c>
      <c r="F58" s="3">
        <v>113.32</v>
      </c>
      <c r="G58" s="3">
        <v>115.13</v>
      </c>
      <c r="I58" s="6">
        <v>40452</v>
      </c>
      <c r="J58" s="7" cm="1">
        <f t="array" aca="1" ref="J58" ca="1">variacion_interanual(IMAE[[#This Row],[Costa Rica]])</f>
        <v>4.2763597487638583</v>
      </c>
      <c r="K58" s="7" cm="1">
        <f t="array" aca="1" ref="K58" ca="1">variacion_interanual(IMAE[[#This Row],[El Salvador]])</f>
        <v>3.5501603298213613</v>
      </c>
      <c r="L58" s="7" cm="1">
        <f t="array" aca="1" ref="L58" ca="1">variacion_interanual(IMAE[[#This Row],[Guatemala]])</f>
        <v>2.6631912964641957</v>
      </c>
      <c r="M58" s="7" cm="1">
        <f t="array" aca="1" ref="M58" ca="1">variacion_interanual(IMAE[[#This Row],[Honduras]])</f>
        <v>5.5700345475483415</v>
      </c>
      <c r="N58" s="7" cm="1">
        <f t="array" aca="1" ref="N58" ca="1">variacion_interanual(IMAE[[#This Row],[Nicaragua]])</f>
        <v>5.8867501401607125</v>
      </c>
      <c r="O58" s="7" cm="1">
        <f t="array" aca="1" ref="O58" ca="1">variacion_interanual(IMAE[[#This Row],[República Dominicana]])</f>
        <v>8.0120086312036598</v>
      </c>
      <c r="Q58" s="6">
        <v>40452</v>
      </c>
      <c r="R58" s="7" cm="1">
        <f t="array" aca="1" ref="R58" ca="1">variacion_acumulada(IMAE[[#This Row],[Costa Rica]],IMAE_VA[[#This Row],[Mes]])</f>
        <v>4.3225281432252682</v>
      </c>
      <c r="S58" s="7" cm="1">
        <f t="array" aca="1" ref="S58" ca="1">variacion_acumulada(IMAE[[#This Row],[El Salvador]],IMAE_VA[[#This Row],[Mes]])</f>
        <v>2.275021264530741</v>
      </c>
      <c r="T58" s="7" cm="1">
        <f t="array" aca="1" ref="T58" ca="1">variacion_acumulada(IMAE[[#This Row],[Guatemala]],IMAE_VA[[#This Row],[Mes]])</f>
        <v>2.7631866300387387</v>
      </c>
      <c r="U58" s="7" cm="1">
        <f t="array" aca="1" ref="U58" ca="1">variacion_acumulada(IMAE[[#This Row],[Honduras]],IMAE_VA[[#This Row],[Mes]])</f>
        <v>4.5563651950278672</v>
      </c>
      <c r="V58" s="7" cm="1">
        <f t="array" aca="1" ref="V58" ca="1">variacion_acumulada(IMAE[[#This Row],[Nicaragua]],IMAE_VA[[#This Row],[Mes]])</f>
        <v>3.0669006197267201</v>
      </c>
      <c r="W58" s="7" cm="1">
        <f t="array" aca="1" ref="W58" ca="1">variacion_acumulada(IMAE[[#This Row],[República Dominicana]],IMAE_VA[[#This Row],[Mes]])</f>
        <v>8.8554607063100264</v>
      </c>
      <c r="Y58" s="6">
        <f>IMAE[[#This Row],[Mes]]</f>
        <v>40452</v>
      </c>
      <c r="Z58" s="7" cm="1">
        <f t="array" aca="1" ref="Z58" ca="1">crecimiento_ultimo_año(IMAE[[#This Row],[Costa Rica]])</f>
        <v>3.7175308196388368</v>
      </c>
      <c r="AA58" s="7" cm="1">
        <f t="array" aca="1" ref="AA58" ca="1">crecimiento_ultimo_año(IMAE[[#This Row],[El Salvador]])</f>
        <v>1.8265442687225075</v>
      </c>
      <c r="AB58" s="7" cm="1">
        <f t="array" aca="1" ref="AB58" ca="1">crecimiento_ultimo_año(IMAE[[#This Row],[Guatemala]])</f>
        <v>2.7214734519641182</v>
      </c>
      <c r="AC58" s="7" cm="1">
        <f t="array" aca="1" ref="AC58" ca="1">crecimiento_ultimo_año(IMAE[[#This Row],[Honduras]])</f>
        <v>3.5994105990549308</v>
      </c>
      <c r="AD58" s="7" cm="1">
        <f t="array" aca="1" ref="AD58" ca="1">crecimiento_ultimo_año(IMAE[[#This Row],[Nicaragua]])</f>
        <v>2.3097320431707979</v>
      </c>
      <c r="AE58" s="7" cm="1">
        <f t="array" aca="1" ref="AE58" ca="1">crecimiento_ultimo_año(IMAE[[#This Row],[República Dominicana]])</f>
        <v>8.5330551782133668</v>
      </c>
      <c r="AG58" s="6">
        <f>IMAE[[#This Row],[Mes]]</f>
        <v>40452</v>
      </c>
      <c r="AH58" s="7" cm="1">
        <f t="array" aca="1" ref="AH58" ca="1">variacion_mensual(IMAE[[#This Row],[Costa Rica]])</f>
        <v>0.24409044193216545</v>
      </c>
      <c r="AI58" s="7" cm="1">
        <f t="array" aca="1" ref="AI58" ca="1">variacion_mensual(IMAE[[#This Row],[El Salvador]])</f>
        <v>0.1550731058927779</v>
      </c>
      <c r="AJ58" s="7" cm="1">
        <f t="array" aca="1" ref="AJ58" ca="1">variacion_mensual(IMAE[[#This Row],[Guatemala]])</f>
        <v>0.59966685174903667</v>
      </c>
      <c r="AK58" s="7" cm="1">
        <f t="array" aca="1" ref="AK58" ca="1">variacion_mensual(IMAE[[#This Row],[Honduras]])</f>
        <v>0.95050423090299319</v>
      </c>
      <c r="AL58" s="7" cm="1">
        <f t="array" aca="1" ref="AL58" ca="1">variacion_mensual(IMAE[[#This Row],[Nicaragua]])</f>
        <v>0.363121069878658</v>
      </c>
      <c r="AM58" s="7" cm="1">
        <f t="array" aca="1" ref="AM58" ca="1">variacion_mensual(IMAE[[#This Row],[República Dominicana]])</f>
        <v>0.61172769378659009</v>
      </c>
    </row>
    <row r="59" spans="1:39" x14ac:dyDescent="0.25">
      <c r="A59" s="5">
        <v>40483</v>
      </c>
      <c r="B59" s="3">
        <v>78.19</v>
      </c>
      <c r="C59" s="3">
        <v>90.74</v>
      </c>
      <c r="D59" s="3">
        <v>91.11</v>
      </c>
      <c r="E59" s="3">
        <v>176.03</v>
      </c>
      <c r="F59" s="3">
        <v>113.57</v>
      </c>
      <c r="G59" s="3">
        <v>115.64</v>
      </c>
      <c r="I59" s="6">
        <v>40483</v>
      </c>
      <c r="J59" s="7" cm="1">
        <f t="array" aca="1" ref="J59" ca="1">variacion_interanual(IMAE[[#This Row],[Costa Rica]])</f>
        <v>4.1561209537764876</v>
      </c>
      <c r="K59" s="7" cm="1">
        <f t="array" aca="1" ref="K59" ca="1">variacion_interanual(IMAE[[#This Row],[El Salvador]])</f>
        <v>2.4269104865108915</v>
      </c>
      <c r="L59" s="7" cm="1">
        <f t="array" aca="1" ref="L59" ca="1">variacion_interanual(IMAE[[#This Row],[Guatemala]])</f>
        <v>3.1239388794567224</v>
      </c>
      <c r="M59" s="7" cm="1">
        <f t="array" aca="1" ref="M59" ca="1">variacion_interanual(IMAE[[#This Row],[Honduras]])</f>
        <v>6.8078393301377327</v>
      </c>
      <c r="N59" s="7" cm="1">
        <f t="array" aca="1" ref="N59" ca="1">variacion_interanual(IMAE[[#This Row],[Nicaragua]])</f>
        <v>5.7153495299264501</v>
      </c>
      <c r="O59" s="7" cm="1">
        <f t="array" aca="1" ref="O59" ca="1">variacion_interanual(IMAE[[#This Row],[República Dominicana]])</f>
        <v>7.512086277426544</v>
      </c>
      <c r="Q59" s="6">
        <v>40483</v>
      </c>
      <c r="R59" s="7" cm="1">
        <f t="array" aca="1" ref="R59" ca="1">variacion_acumulada(IMAE[[#This Row],[Costa Rica]],IMAE_VA[[#This Row],[Mes]])</f>
        <v>4.3071506825707262</v>
      </c>
      <c r="S59" s="7" cm="1">
        <f t="array" aca="1" ref="S59" ca="1">variacion_acumulada(IMAE[[#This Row],[El Salvador]],IMAE_VA[[#This Row],[Mes]])</f>
        <v>2.2888884308592594</v>
      </c>
      <c r="T59" s="7" cm="1">
        <f t="array" aca="1" ref="T59" ca="1">variacion_acumulada(IMAE[[#This Row],[Guatemala]],IMAE_VA[[#This Row],[Mes]])</f>
        <v>2.7964439250385942</v>
      </c>
      <c r="U59" s="7" cm="1">
        <f t="array" aca="1" ref="U59" ca="1">variacion_acumulada(IMAE[[#This Row],[Honduras]],IMAE_VA[[#This Row],[Mes]])</f>
        <v>4.7627523068451749</v>
      </c>
      <c r="V59" s="7" cm="1">
        <f t="array" aca="1" ref="V59" ca="1">variacion_acumulada(IMAE[[#This Row],[Nicaragua]],IMAE_VA[[#This Row],[Mes]])</f>
        <v>3.3082528183769</v>
      </c>
      <c r="W59" s="7" cm="1">
        <f t="array" aca="1" ref="W59" ca="1">variacion_acumulada(IMAE[[#This Row],[República Dominicana]],IMAE_VA[[#This Row],[Mes]])</f>
        <v>8.7289285870660205</v>
      </c>
      <c r="Y59" s="6">
        <f>IMAE[[#This Row],[Mes]]</f>
        <v>40483</v>
      </c>
      <c r="Z59" s="7" cm="1">
        <f t="array" aca="1" ref="Z59" ca="1">crecimiento_ultimo_año(IMAE[[#This Row],[Costa Rica]])</f>
        <v>4.2728957598770378</v>
      </c>
      <c r="AA59" s="7" cm="1">
        <f t="array" aca="1" ref="AA59" ca="1">crecimiento_ultimo_año(IMAE[[#This Row],[El Salvador]])</f>
        <v>2.2305534832330665</v>
      </c>
      <c r="AB59" s="7" cm="1">
        <f t="array" aca="1" ref="AB59" ca="1">crecimiento_ultimo_año(IMAE[[#This Row],[Guatemala]])</f>
        <v>2.7890277179376755</v>
      </c>
      <c r="AC59" s="7" cm="1">
        <f t="array" aca="1" ref="AC59" ca="1">crecimiento_ultimo_año(IMAE[[#This Row],[Honduras]])</f>
        <v>4.3295947238789267</v>
      </c>
      <c r="AD59" s="7" cm="1">
        <f t="array" aca="1" ref="AD59" ca="1">crecimiento_ultimo_año(IMAE[[#This Row],[Nicaragua]])</f>
        <v>2.9414276950792351</v>
      </c>
      <c r="AE59" s="7" cm="1">
        <f t="array" aca="1" ref="AE59" ca="1">crecimiento_ultimo_año(IMAE[[#This Row],[República Dominicana]])</f>
        <v>8.6251417814996678</v>
      </c>
      <c r="AG59" s="6">
        <f>IMAE[[#This Row],[Mes]]</f>
        <v>40483</v>
      </c>
      <c r="AH59" s="7" cm="1">
        <f t="array" aca="1" ref="AH59" ca="1">variacion_mensual(IMAE[[#This Row],[Costa Rica]])</f>
        <v>0.2050493399974318</v>
      </c>
      <c r="AI59" s="7" cm="1">
        <f t="array" aca="1" ref="AI59" ca="1">variacion_mensual(IMAE[[#This Row],[El Salvador]])</f>
        <v>0.35390400353902951</v>
      </c>
      <c r="AJ59" s="7" cm="1">
        <f t="array" aca="1" ref="AJ59" ca="1">variacion_mensual(IMAE[[#This Row],[Guatemala]])</f>
        <v>0.57401479191963034</v>
      </c>
      <c r="AK59" s="7" cm="1">
        <f t="array" aca="1" ref="AK59" ca="1">variacion_mensual(IMAE[[#This Row],[Honduras]])</f>
        <v>1.0621196463428628</v>
      </c>
      <c r="AL59" s="7" cm="1">
        <f t="array" aca="1" ref="AL59" ca="1">variacion_mensual(IMAE[[#This Row],[Nicaragua]])</f>
        <v>0.22061418990468873</v>
      </c>
      <c r="AM59" s="7" cm="1">
        <f t="array" aca="1" ref="AM59" ca="1">variacion_mensual(IMAE[[#This Row],[República Dominicana]])</f>
        <v>0.44297750369148847</v>
      </c>
    </row>
    <row r="60" spans="1:39" x14ac:dyDescent="0.25">
      <c r="A60" s="5">
        <v>40513</v>
      </c>
      <c r="B60" s="3">
        <v>78.38</v>
      </c>
      <c r="C60" s="3">
        <v>92.03</v>
      </c>
      <c r="D60" s="3">
        <v>91.58</v>
      </c>
      <c r="E60" s="3">
        <v>177.77</v>
      </c>
      <c r="F60" s="3">
        <v>113.77</v>
      </c>
      <c r="G60" s="3">
        <v>115.96</v>
      </c>
      <c r="I60" s="6">
        <v>40513</v>
      </c>
      <c r="J60" s="7" cm="1">
        <f t="array" aca="1" ref="J60" ca="1">variacion_interanual(IMAE[[#This Row],[Costa Rica]])</f>
        <v>4.0488517191026085</v>
      </c>
      <c r="K60" s="7" cm="1">
        <f t="array" aca="1" ref="K60" ca="1">variacion_interanual(IMAE[[#This Row],[El Salvador]])</f>
        <v>2.2555555555555662</v>
      </c>
      <c r="L60" s="7" cm="1">
        <f t="array" aca="1" ref="L60" ca="1">variacion_interanual(IMAE[[#This Row],[Guatemala]])</f>
        <v>3.5738520696674936</v>
      </c>
      <c r="M60" s="7" cm="1">
        <f t="array" aca="1" ref="M60" ca="1">variacion_interanual(IMAE[[#This Row],[Honduras]])</f>
        <v>6.691873724642905</v>
      </c>
      <c r="N60" s="7" cm="1">
        <f t="array" aca="1" ref="N60" ca="1">variacion_interanual(IMAE[[#This Row],[Nicaragua]])</f>
        <v>5.5184566870710494</v>
      </c>
      <c r="O60" s="7" cm="1">
        <f t="array" aca="1" ref="O60" ca="1">variacion_interanual(IMAE[[#This Row],[República Dominicana]])</f>
        <v>6.6789328426862804</v>
      </c>
      <c r="Q60" s="6">
        <v>40513</v>
      </c>
      <c r="R60" s="7" cm="1">
        <f t="array" aca="1" ref="R60" ca="1">variacion_acumulada(IMAE[[#This Row],[Costa Rica]],IMAE_VA[[#This Row],[Mes]])</f>
        <v>4.2852314971273842</v>
      </c>
      <c r="S60" s="7" cm="1">
        <f t="array" aca="1" ref="S60" ca="1">variacion_acumulada(IMAE[[#This Row],[El Salvador]],IMAE_VA[[#This Row],[Mes]])</f>
        <v>2.2860591885621284</v>
      </c>
      <c r="T60" s="7" cm="1">
        <f t="array" aca="1" ref="T60" ca="1">variacion_acumulada(IMAE[[#This Row],[Guatemala]],IMAE_VA[[#This Row],[Mes]])</f>
        <v>2.8621104721144874</v>
      </c>
      <c r="U60" s="7" cm="1">
        <f t="array" aca="1" ref="U60" ca="1">variacion_acumulada(IMAE[[#This Row],[Honduras]],IMAE_VA[[#This Row],[Mes]])</f>
        <v>4.9263691569993995</v>
      </c>
      <c r="V60" s="7" cm="1">
        <f t="array" aca="1" ref="V60" ca="1">variacion_acumulada(IMAE[[#This Row],[Nicaragua]],IMAE_VA[[#This Row],[Mes]])</f>
        <v>3.4934599631612828</v>
      </c>
      <c r="W60" s="7" cm="1">
        <f t="array" aca="1" ref="W60" ca="1">variacion_acumulada(IMAE[[#This Row],[República Dominicana]],IMAE_VA[[#This Row],[Mes]])</f>
        <v>8.5507536081238058</v>
      </c>
      <c r="Y60" s="6">
        <f>IMAE[[#This Row],[Mes]]</f>
        <v>40513</v>
      </c>
      <c r="Z60" s="7" cm="1">
        <f t="array" aca="1" ref="Z60" ca="1">crecimiento_ultimo_año(IMAE[[#This Row],[Costa Rica]])</f>
        <v>4.2852314971273842</v>
      </c>
      <c r="AA60" s="7" cm="1">
        <f t="array" aca="1" ref="AA60" ca="1">crecimiento_ultimo_año(IMAE[[#This Row],[El Salvador]])</f>
        <v>2.2860591885621284</v>
      </c>
      <c r="AB60" s="7" cm="1">
        <f t="array" aca="1" ref="AB60" ca="1">crecimiento_ultimo_año(IMAE[[#This Row],[Guatemala]])</f>
        <v>2.8621104721144874</v>
      </c>
      <c r="AC60" s="7" cm="1">
        <f t="array" aca="1" ref="AC60" ca="1">crecimiento_ultimo_año(IMAE[[#This Row],[Honduras]])</f>
        <v>4.9263691569993995</v>
      </c>
      <c r="AD60" s="7" cm="1">
        <f t="array" aca="1" ref="AD60" ca="1">crecimiento_ultimo_año(IMAE[[#This Row],[Nicaragua]])</f>
        <v>3.4934599631612828</v>
      </c>
      <c r="AE60" s="7" cm="1">
        <f t="array" aca="1" ref="AE60" ca="1">crecimiento_ultimo_año(IMAE[[#This Row],[República Dominicana]])</f>
        <v>8.5507536081238058</v>
      </c>
      <c r="AG60" s="6">
        <f>IMAE[[#This Row],[Mes]]</f>
        <v>40513</v>
      </c>
      <c r="AH60" s="7" cm="1">
        <f t="array" aca="1" ref="AH60" ca="1">variacion_mensual(IMAE[[#This Row],[Costa Rica]])</f>
        <v>0.2429978258089216</v>
      </c>
      <c r="AI60" s="7" cm="1">
        <f t="array" aca="1" ref="AI60" ca="1">variacion_mensual(IMAE[[#This Row],[El Salvador]])</f>
        <v>1.4216442583204758</v>
      </c>
      <c r="AJ60" s="7" cm="1">
        <f t="array" aca="1" ref="AJ60" ca="1">variacion_mensual(IMAE[[#This Row],[Guatemala]])</f>
        <v>0.51585994951157677</v>
      </c>
      <c r="AK60" s="7" cm="1">
        <f t="array" aca="1" ref="AK60" ca="1">variacion_mensual(IMAE[[#This Row],[Honduras]])</f>
        <v>0.9884678747940745</v>
      </c>
      <c r="AL60" s="7" cm="1">
        <f t="array" aca="1" ref="AL60" ca="1">variacion_mensual(IMAE[[#This Row],[Nicaragua]])</f>
        <v>0.17610284406093246</v>
      </c>
      <c r="AM60" s="7" cm="1">
        <f t="array" aca="1" ref="AM60" ca="1">variacion_mensual(IMAE[[#This Row],[República Dominicana]])</f>
        <v>0.27672085783465583</v>
      </c>
    </row>
    <row r="61" spans="1:39" x14ac:dyDescent="0.25">
      <c r="A61" s="5">
        <v>40544</v>
      </c>
      <c r="B61" s="3">
        <v>78.64</v>
      </c>
      <c r="C61" s="3">
        <v>93.32</v>
      </c>
      <c r="D61" s="3">
        <v>91.93</v>
      </c>
      <c r="E61" s="3">
        <v>179.6</v>
      </c>
      <c r="F61" s="3">
        <v>114.13</v>
      </c>
      <c r="G61" s="3">
        <v>116.18</v>
      </c>
      <c r="I61" s="6">
        <v>40544</v>
      </c>
      <c r="J61" s="7" cm="1">
        <f t="array" aca="1" ref="J61" ca="1">variacion_interanual(IMAE[[#This Row],[Costa Rica]])</f>
        <v>4.007406427721194</v>
      </c>
      <c r="K61" s="7" cm="1">
        <f t="array" aca="1" ref="K61" ca="1">variacion_interanual(IMAE[[#This Row],[El Salvador]])</f>
        <v>3.344407530454041</v>
      </c>
      <c r="L61" s="7" cm="1">
        <f t="array" aca="1" ref="L61" ca="1">variacion_interanual(IMAE[[#This Row],[Guatemala]])</f>
        <v>3.8405060431492277</v>
      </c>
      <c r="M61" s="7" cm="1">
        <f t="array" aca="1" ref="M61" ca="1">variacion_interanual(IMAE[[#This Row],[Honduras]])</f>
        <v>6.6255046307290399</v>
      </c>
      <c r="N61" s="7" cm="1">
        <f t="array" aca="1" ref="N61" ca="1">variacion_interanual(IMAE[[#This Row],[Nicaragua]])</f>
        <v>5.5196005917159674</v>
      </c>
      <c r="O61" s="7" cm="1">
        <f t="array" aca="1" ref="O61" ca="1">variacion_interanual(IMAE[[#This Row],[República Dominicana]])</f>
        <v>5.7142857142857162</v>
      </c>
      <c r="Q61" s="6">
        <v>40544</v>
      </c>
      <c r="R61" s="7" cm="1">
        <f t="array" aca="1" ref="R61" ca="1">variacion_acumulada(IMAE[[#This Row],[Costa Rica]],IMAE_VA[[#This Row],[Mes]])</f>
        <v>4.007406427721194</v>
      </c>
      <c r="S61" s="7" cm="1">
        <f t="array" aca="1" ref="S61" ca="1">variacion_acumulada(IMAE[[#This Row],[El Salvador]],IMAE_VA[[#This Row],[Mes]])</f>
        <v>3.344407530454041</v>
      </c>
      <c r="T61" s="7" cm="1">
        <f t="array" aca="1" ref="T61" ca="1">variacion_acumulada(IMAE[[#This Row],[Guatemala]],IMAE_VA[[#This Row],[Mes]])</f>
        <v>3.8405060431492277</v>
      </c>
      <c r="U61" s="7" cm="1">
        <f t="array" aca="1" ref="U61" ca="1">variacion_acumulada(IMAE[[#This Row],[Honduras]],IMAE_VA[[#This Row],[Mes]])</f>
        <v>6.6255046307290399</v>
      </c>
      <c r="V61" s="7" cm="1">
        <f t="array" aca="1" ref="V61" ca="1">variacion_acumulada(IMAE[[#This Row],[Nicaragua]],IMAE_VA[[#This Row],[Mes]])</f>
        <v>5.5196005917159674</v>
      </c>
      <c r="W61" s="7" cm="1">
        <f t="array" aca="1" ref="W61" ca="1">variacion_acumulada(IMAE[[#This Row],[República Dominicana]],IMAE_VA[[#This Row],[Mes]])</f>
        <v>5.7142857142857162</v>
      </c>
      <c r="Y61" s="6">
        <f>IMAE[[#This Row],[Mes]]</f>
        <v>40544</v>
      </c>
      <c r="Z61" s="7" cm="1">
        <f t="array" aca="1" ref="Z61" ca="1">crecimiento_ultimo_año(IMAE[[#This Row],[Costa Rica]])</f>
        <v>4.2823619235821786</v>
      </c>
      <c r="AA61" s="7" cm="1">
        <f t="array" aca="1" ref="AA61" ca="1">crecimiento_ultimo_año(IMAE[[#This Row],[El Salvador]])</f>
        <v>2.4182612626186373</v>
      </c>
      <c r="AB61" s="7" cm="1">
        <f t="array" aca="1" ref="AB61" ca="1">crecimiento_ultimo_año(IMAE[[#This Row],[Guatemala]])</f>
        <v>2.9283120991795641</v>
      </c>
      <c r="AC61" s="7" cm="1">
        <f t="array" aca="1" ref="AC61" ca="1">crecimiento_ultimo_año(IMAE[[#This Row],[Honduras]])</f>
        <v>5.3196733391266182</v>
      </c>
      <c r="AD61" s="7" cm="1">
        <f t="array" aca="1" ref="AD61" ca="1">crecimiento_ultimo_año(IMAE[[#This Row],[Nicaragua]])</f>
        <v>3.9865353369663792</v>
      </c>
      <c r="AE61" s="7" cm="1">
        <f t="array" aca="1" ref="AE61" ca="1">crecimiento_ultimo_año(IMAE[[#This Row],[República Dominicana]])</f>
        <v>8.2960798481804598</v>
      </c>
      <c r="AG61" s="6">
        <f>IMAE[[#This Row],[Mes]]</f>
        <v>40544</v>
      </c>
      <c r="AH61" s="7" cm="1">
        <f t="array" aca="1" ref="AH61" ca="1">variacion_mensual(IMAE[[#This Row],[Costa Rica]])</f>
        <v>0.33171727481500213</v>
      </c>
      <c r="AI61" s="7" cm="1">
        <f t="array" aca="1" ref="AI61" ca="1">variacion_mensual(IMAE[[#This Row],[El Salvador]])</f>
        <v>1.4017168314679918</v>
      </c>
      <c r="AJ61" s="7" cm="1">
        <f t="array" aca="1" ref="AJ61" ca="1">variacion_mensual(IMAE[[#This Row],[Guatemala]])</f>
        <v>0.38217951517800497</v>
      </c>
      <c r="AK61" s="7" cm="1">
        <f t="array" aca="1" ref="AK61" ca="1">variacion_mensual(IMAE[[#This Row],[Honduras]])</f>
        <v>1.0294200371266049</v>
      </c>
      <c r="AL61" s="7" cm="1">
        <f t="array" aca="1" ref="AL61" ca="1">variacion_mensual(IMAE[[#This Row],[Nicaragua]])</f>
        <v>0.31642788081216455</v>
      </c>
      <c r="AM61" s="7" cm="1">
        <f t="array" aca="1" ref="AM61" ca="1">variacion_mensual(IMAE[[#This Row],[República Dominicana]])</f>
        <v>0.18972059330804036</v>
      </c>
    </row>
    <row r="62" spans="1:39" x14ac:dyDescent="0.25">
      <c r="A62" s="5">
        <v>40575</v>
      </c>
      <c r="B62" s="3">
        <v>78.89</v>
      </c>
      <c r="C62" s="3">
        <v>93.4</v>
      </c>
      <c r="D62" s="3">
        <v>92.29</v>
      </c>
      <c r="E62" s="3">
        <v>180.4</v>
      </c>
      <c r="F62" s="3">
        <v>114.78</v>
      </c>
      <c r="G62" s="3">
        <v>116.27</v>
      </c>
      <c r="I62" s="6">
        <v>40575</v>
      </c>
      <c r="J62" s="7" cm="1">
        <f t="array" aca="1" ref="J62" ca="1">variacion_interanual(IMAE[[#This Row],[Costa Rica]])</f>
        <v>3.8846457729786676</v>
      </c>
      <c r="K62" s="7" cm="1">
        <f t="array" aca="1" ref="K62" ca="1">variacion_interanual(IMAE[[#This Row],[El Salvador]])</f>
        <v>2.9201101928374662</v>
      </c>
      <c r="L62" s="7" cm="1">
        <f t="array" aca="1" ref="L62" ca="1">variacion_interanual(IMAE[[#This Row],[Guatemala]])</f>
        <v>3.9301801801801872</v>
      </c>
      <c r="M62" s="7" cm="1">
        <f t="array" aca="1" ref="M62" ca="1">variacion_interanual(IMAE[[#This Row],[Honduras]])</f>
        <v>6.0303279652051289</v>
      </c>
      <c r="N62" s="7" cm="1">
        <f t="array" aca="1" ref="N62" ca="1">variacion_interanual(IMAE[[#This Row],[Nicaragua]])</f>
        <v>5.836791147994469</v>
      </c>
      <c r="O62" s="7" cm="1">
        <f t="array" aca="1" ref="O62" ca="1">variacion_interanual(IMAE[[#This Row],[República Dominicana]])</f>
        <v>4.8138465699089306</v>
      </c>
      <c r="Q62" s="6">
        <v>40575</v>
      </c>
      <c r="R62" s="7" cm="1">
        <f t="array" aca="1" ref="R62" ca="1">variacion_acumulada(IMAE[[#This Row],[Costa Rica]],IMAE_VA[[#This Row],[Mes]])</f>
        <v>3.9458924447377086</v>
      </c>
      <c r="S62" s="7" cm="1">
        <f t="array" aca="1" ref="S62" ca="1">variacion_acumulada(IMAE[[#This Row],[El Salvador]],IMAE_VA[[#This Row],[Mes]])</f>
        <v>3.1317315658657696</v>
      </c>
      <c r="T62" s="7" cm="1">
        <f t="array" aca="1" ref="T62" ca="1">variacion_acumulada(IMAE[[#This Row],[Guatemala]],IMAE_VA[[#This Row],[Mes]])</f>
        <v>3.885411379913184</v>
      </c>
      <c r="U62" s="7" cm="1">
        <f t="array" aca="1" ref="U62" ca="1">variacion_acumulada(IMAE[[#This Row],[Honduras]],IMAE_VA[[#This Row],[Mes]])</f>
        <v>6.3264221158958023</v>
      </c>
      <c r="V62" s="7" cm="1">
        <f t="array" aca="1" ref="V62" ca="1">variacion_acumulada(IMAE[[#This Row],[Nicaragua]],IMAE_VA[[#This Row],[Mes]])</f>
        <v>5.6784081990674418</v>
      </c>
      <c r="W62" s="7" cm="1">
        <f t="array" aca="1" ref="W62" ca="1">variacion_acumulada(IMAE[[#This Row],[República Dominicana]],IMAE_VA[[#This Row],[Mes]])</f>
        <v>5.2619662183579941</v>
      </c>
      <c r="Y62" s="6">
        <f>IMAE[[#This Row],[Mes]]</f>
        <v>40575</v>
      </c>
      <c r="Z62" s="7" cm="1">
        <f t="array" aca="1" ref="Z62" ca="1">crecimiento_ultimo_año(IMAE[[#This Row],[Costa Rica]])</f>
        <v>4.2530574794955367</v>
      </c>
      <c r="AA62" s="7" cm="1">
        <f t="array" aca="1" ref="AA62" ca="1">crecimiento_ultimo_año(IMAE[[#This Row],[El Salvador]])</f>
        <v>2.4247491638796026</v>
      </c>
      <c r="AB62" s="7" cm="1">
        <f t="array" aca="1" ref="AB62" ca="1">crecimiento_ultimo_año(IMAE[[#This Row],[Guatemala]])</f>
        <v>2.981202364434643</v>
      </c>
      <c r="AC62" s="7" cm="1">
        <f t="array" aca="1" ref="AC62" ca="1">crecimiento_ultimo_año(IMAE[[#This Row],[Honduras]])</f>
        <v>5.4221227873922695</v>
      </c>
      <c r="AD62" s="7" cm="1">
        <f t="array" aca="1" ref="AD62" ca="1">crecimiento_ultimo_año(IMAE[[#This Row],[Nicaragua]])</f>
        <v>4.4453424934330021</v>
      </c>
      <c r="AE62" s="7" cm="1">
        <f t="array" aca="1" ref="AE62" ca="1">crecimiento_ultimo_año(IMAE[[#This Row],[República Dominicana]])</f>
        <v>7.8908176853916601</v>
      </c>
      <c r="AG62" s="6">
        <f>IMAE[[#This Row],[Mes]]</f>
        <v>40575</v>
      </c>
      <c r="AH62" s="7" cm="1">
        <f t="array" aca="1" ref="AH62" ca="1">variacion_mensual(IMAE[[#This Row],[Costa Rica]])</f>
        <v>0.31790437436418628</v>
      </c>
      <c r="AI62" s="7" cm="1">
        <f t="array" aca="1" ref="AI62" ca="1">variacion_mensual(IMAE[[#This Row],[El Salvador]])</f>
        <v>8.5726532361785068E-2</v>
      </c>
      <c r="AJ62" s="7" cm="1">
        <f t="array" aca="1" ref="AJ62" ca="1">variacion_mensual(IMAE[[#This Row],[Guatemala]])</f>
        <v>0.3916023061024676</v>
      </c>
      <c r="AK62" s="7" cm="1">
        <f t="array" aca="1" ref="AK62" ca="1">variacion_mensual(IMAE[[#This Row],[Honduras]])</f>
        <v>0.44543429844099425</v>
      </c>
      <c r="AL62" s="7" cm="1">
        <f t="array" aca="1" ref="AL62" ca="1">variacion_mensual(IMAE[[#This Row],[Nicaragua]])</f>
        <v>0.56952597914659009</v>
      </c>
      <c r="AM62" s="7" cm="1">
        <f t="array" aca="1" ref="AM62" ca="1">variacion_mensual(IMAE[[#This Row],[República Dominicana]])</f>
        <v>7.7466001032866494E-2</v>
      </c>
    </row>
    <row r="63" spans="1:39" x14ac:dyDescent="0.25">
      <c r="A63" s="5">
        <v>40603</v>
      </c>
      <c r="B63" s="3">
        <v>79.209999999999994</v>
      </c>
      <c r="C63" s="3">
        <v>93.72</v>
      </c>
      <c r="D63" s="3">
        <v>92.65</v>
      </c>
      <c r="E63" s="3">
        <v>180.85</v>
      </c>
      <c r="F63" s="3">
        <v>115.74</v>
      </c>
      <c r="G63" s="3">
        <v>116.27</v>
      </c>
      <c r="I63" s="6">
        <v>40603</v>
      </c>
      <c r="J63" s="7" cm="1">
        <f t="array" aca="1" ref="J63" ca="1">variacion_interanual(IMAE[[#This Row],[Costa Rica]])</f>
        <v>3.8411116937598244</v>
      </c>
      <c r="K63" s="7" cm="1">
        <f t="array" aca="1" ref="K63" ca="1">variacion_interanual(IMAE[[#This Row],[El Salvador]])</f>
        <v>3.398058252427183</v>
      </c>
      <c r="L63" s="7" cm="1">
        <f t="array" aca="1" ref="L63" ca="1">variacion_interanual(IMAE[[#This Row],[Guatemala]])</f>
        <v>3.9842873176206606</v>
      </c>
      <c r="M63" s="7" cm="1">
        <f t="array" aca="1" ref="M63" ca="1">variacion_interanual(IMAE[[#This Row],[Honduras]])</f>
        <v>6.9359035004730396</v>
      </c>
      <c r="N63" s="7" cm="1">
        <f t="array" aca="1" ref="N63" ca="1">variacion_interanual(IMAE[[#This Row],[Nicaragua]])</f>
        <v>6.4373735515909525</v>
      </c>
      <c r="O63" s="7" cm="1">
        <f t="array" aca="1" ref="O63" ca="1">variacion_interanual(IMAE[[#This Row],[República Dominicana]])</f>
        <v>4.14725904693658</v>
      </c>
      <c r="Q63" s="6">
        <v>40603</v>
      </c>
      <c r="R63" s="7" cm="1">
        <f t="array" aca="1" ref="R63" ca="1">variacion_acumulada(IMAE[[#This Row],[Costa Rica]],IMAE_VA[[#This Row],[Mes]])</f>
        <v>3.9108106921827757</v>
      </c>
      <c r="S63" s="7" cm="1">
        <f t="array" aca="1" ref="S63" ca="1">variacion_acumulada(IMAE[[#This Row],[El Salvador]],IMAE_VA[[#This Row],[Mes]])</f>
        <v>3.2205822812764628</v>
      </c>
      <c r="T63" s="7" cm="1">
        <f t="array" aca="1" ref="T63" ca="1">variacion_acumulada(IMAE[[#This Row],[Guatemala]],IMAE_VA[[#This Row],[Mes]])</f>
        <v>3.918477648913421</v>
      </c>
      <c r="U63" s="7" cm="1">
        <f t="array" aca="1" ref="U63" ca="1">variacion_acumulada(IMAE[[#This Row],[Honduras]],IMAE_VA[[#This Row],[Mes]])</f>
        <v>6.5294465235375299</v>
      </c>
      <c r="V63" s="7" cm="1">
        <f t="array" aca="1" ref="V63" ca="1">variacion_acumulada(IMAE[[#This Row],[Nicaragua]],IMAE_VA[[#This Row],[Mes]])</f>
        <v>5.9320731519901582</v>
      </c>
      <c r="W63" s="7" cm="1">
        <f t="array" aca="1" ref="W63" ca="1">variacion_acumulada(IMAE[[#This Row],[República Dominicana]],IMAE_VA[[#This Row],[Mes]])</f>
        <v>4.8876590369055783</v>
      </c>
      <c r="Y63" s="6">
        <f>IMAE[[#This Row],[Mes]]</f>
        <v>40603</v>
      </c>
      <c r="Z63" s="7" cm="1">
        <f t="array" aca="1" ref="Z63" ca="1">crecimiento_ultimo_año(IMAE[[#This Row],[Costa Rica]])</f>
        <v>4.2101038031419513</v>
      </c>
      <c r="AA63" s="7" cm="1">
        <f t="array" aca="1" ref="AA63" ca="1">crecimiento_ultimo_año(IMAE[[#This Row],[El Salvador]])</f>
        <v>2.4187127052673896</v>
      </c>
      <c r="AB63" s="7" cm="1">
        <f t="array" aca="1" ref="AB63" ca="1">crecimiento_ultimo_año(IMAE[[#This Row],[Guatemala]])</f>
        <v>3.0336343906669283</v>
      </c>
      <c r="AC63" s="7" cm="1">
        <f t="array" aca="1" ref="AC63" ca="1">crecimiento_ultimo_año(IMAE[[#This Row],[Honduras]])</f>
        <v>5.6740665993945782</v>
      </c>
      <c r="AD63" s="7" cm="1">
        <f t="array" aca="1" ref="AD63" ca="1">crecimiento_ultimo_año(IMAE[[#This Row],[Nicaragua]])</f>
        <v>4.8939755107111571</v>
      </c>
      <c r="AE63" s="7" cm="1">
        <f t="array" aca="1" ref="AE63" ca="1">crecimiento_ultimo_año(IMAE[[#This Row],[República Dominicana]])</f>
        <v>7.3992135648339952</v>
      </c>
      <c r="AG63" s="6">
        <f>IMAE[[#This Row],[Mes]]</f>
        <v>40603</v>
      </c>
      <c r="AH63" s="7" cm="1">
        <f t="array" aca="1" ref="AH63" ca="1">variacion_mensual(IMAE[[#This Row],[Costa Rica]])</f>
        <v>0.40562808974520248</v>
      </c>
      <c r="AI63" s="7" cm="1">
        <f t="array" aca="1" ref="AI63" ca="1">variacion_mensual(IMAE[[#This Row],[El Salvador]])</f>
        <v>0.34261241970021672</v>
      </c>
      <c r="AJ63" s="7" cm="1">
        <f t="array" aca="1" ref="AJ63" ca="1">variacion_mensual(IMAE[[#This Row],[Guatemala]])</f>
        <v>0.39007476432983967</v>
      </c>
      <c r="AK63" s="7" cm="1">
        <f t="array" aca="1" ref="AK63" ca="1">variacion_mensual(IMAE[[#This Row],[Honduras]])</f>
        <v>0.24944567627493974</v>
      </c>
      <c r="AL63" s="7" cm="1">
        <f t="array" aca="1" ref="AL63" ca="1">variacion_mensual(IMAE[[#This Row],[Nicaragua]])</f>
        <v>0.83638264506011861</v>
      </c>
      <c r="AM63" s="7" cm="1">
        <f t="array" aca="1" ref="AM63" ca="1">variacion_mensual(IMAE[[#This Row],[República Dominicana]])</f>
        <v>0</v>
      </c>
    </row>
    <row r="64" spans="1:39" x14ac:dyDescent="0.25">
      <c r="A64" s="5">
        <v>40634</v>
      </c>
      <c r="B64" s="3">
        <v>79.58</v>
      </c>
      <c r="C64" s="3">
        <v>94.65</v>
      </c>
      <c r="D64" s="3">
        <v>93.01</v>
      </c>
      <c r="E64" s="3">
        <v>181.24</v>
      </c>
      <c r="F64" s="3">
        <v>116.9</v>
      </c>
      <c r="G64" s="3">
        <v>116.24</v>
      </c>
      <c r="I64" s="6">
        <v>40634</v>
      </c>
      <c r="J64" s="7" cm="1">
        <f t="array" aca="1" ref="J64" ca="1">variacion_interanual(IMAE[[#This Row],[Costa Rica]])</f>
        <v>3.958197256694973</v>
      </c>
      <c r="K64" s="7" cm="1">
        <f t="array" aca="1" ref="K64" ca="1">variacion_interanual(IMAE[[#This Row],[El Salvador]])</f>
        <v>4.9683930353776162</v>
      </c>
      <c r="L64" s="7" cm="1">
        <f t="array" aca="1" ref="L64" ca="1">variacion_interanual(IMAE[[#This Row],[Guatemala]])</f>
        <v>4.14287313850632</v>
      </c>
      <c r="M64" s="7" cm="1">
        <f t="array" aca="1" ref="M64" ca="1">variacion_interanual(IMAE[[#This Row],[Honduras]])</f>
        <v>6.6117647058823614</v>
      </c>
      <c r="N64" s="7" cm="1">
        <f t="array" aca="1" ref="N64" ca="1">variacion_interanual(IMAE[[#This Row],[Nicaragua]])</f>
        <v>7.1690502383571664</v>
      </c>
      <c r="O64" s="7" cm="1">
        <f t="array" aca="1" ref="O64" ca="1">variacion_interanual(IMAE[[#This Row],[República Dominicana]])</f>
        <v>3.7116345467523182</v>
      </c>
      <c r="Q64" s="6">
        <v>40634</v>
      </c>
      <c r="R64" s="7" cm="1">
        <f t="array" aca="1" ref="R64" ca="1">variacion_acumulada(IMAE[[#This Row],[Costa Rica]],IMAE_VA[[#This Row],[Mes]])</f>
        <v>3.9227281687364446</v>
      </c>
      <c r="S64" s="7" cm="1">
        <f t="array" aca="1" ref="S64" ca="1">variacion_acumulada(IMAE[[#This Row],[El Salvador]],IMAE_VA[[#This Row],[Mes]])</f>
        <v>3.6561100978278915</v>
      </c>
      <c r="T64" s="7" cm="1">
        <f t="array" aca="1" ref="T64" ca="1">variacion_acumulada(IMAE[[#This Row],[Guatemala]],IMAE_VA[[#This Row],[Mes]])</f>
        <v>3.9748130657221603</v>
      </c>
      <c r="U64" s="7" cm="1">
        <f t="array" aca="1" ref="U64" ca="1">variacion_acumulada(IMAE[[#This Row],[Honduras]],IMAE_VA[[#This Row],[Mes]])</f>
        <v>6.5500959126457037</v>
      </c>
      <c r="V64" s="7" cm="1">
        <f t="array" aca="1" ref="V64" ca="1">variacion_acumulada(IMAE[[#This Row],[Nicaragua]],IMAE_VA[[#This Row],[Mes]])</f>
        <v>6.2426627995304074</v>
      </c>
      <c r="W64" s="7" cm="1">
        <f t="array" aca="1" ref="W64" ca="1">variacion_acumulada(IMAE[[#This Row],[República Dominicana]],IMAE_VA[[#This Row],[Mes]])</f>
        <v>4.5911595995950849</v>
      </c>
      <c r="Y64" s="6">
        <f>IMAE[[#This Row],[Mes]]</f>
        <v>40634</v>
      </c>
      <c r="Z64" s="7" cm="1">
        <f t="array" aca="1" ref="Z64" ca="1">crecimiento_ultimo_año(IMAE[[#This Row],[Costa Rica]])</f>
        <v>4.1774064527597687</v>
      </c>
      <c r="AA64" s="7" cm="1">
        <f t="array" aca="1" ref="AA64" ca="1">crecimiento_ultimo_año(IMAE[[#This Row],[El Salvador]])</f>
        <v>2.6412730468603929</v>
      </c>
      <c r="AB64" s="7" cm="1">
        <f t="array" aca="1" ref="AB64" ca="1">crecimiento_ultimo_año(IMAE[[#This Row],[Guatemala]])</f>
        <v>3.111648833604308</v>
      </c>
      <c r="AC64" s="7" cm="1">
        <f t="array" aca="1" ref="AC64" ca="1">crecimiento_ultimo_año(IMAE[[#This Row],[Honduras]])</f>
        <v>5.8683345232229511</v>
      </c>
      <c r="AD64" s="7" cm="1">
        <f t="array" aca="1" ref="AD64" ca="1">crecimiento_ultimo_año(IMAE[[#This Row],[Nicaragua]])</f>
        <v>5.3441151159455469</v>
      </c>
      <c r="AE64" s="7" cm="1">
        <f t="array" aca="1" ref="AE64" ca="1">crecimiento_ultimo_año(IMAE[[#This Row],[República Dominicana]])</f>
        <v>6.886334372721481</v>
      </c>
      <c r="AG64" s="6">
        <f>IMAE[[#This Row],[Mes]]</f>
        <v>40634</v>
      </c>
      <c r="AH64" s="7" cm="1">
        <f t="array" aca="1" ref="AH64" ca="1">variacion_mensual(IMAE[[#This Row],[Costa Rica]])</f>
        <v>0.46711273829063149</v>
      </c>
      <c r="AI64" s="7" cm="1">
        <f t="array" aca="1" ref="AI64" ca="1">variacion_mensual(IMAE[[#This Row],[El Salvador]])</f>
        <v>0.99231754161333008</v>
      </c>
      <c r="AJ64" s="7" cm="1">
        <f t="array" aca="1" ref="AJ64" ca="1">variacion_mensual(IMAE[[#This Row],[Guatemala]])</f>
        <v>0.38855909336210637</v>
      </c>
      <c r="AK64" s="7" cm="1">
        <f t="array" aca="1" ref="AK64" ca="1">variacion_mensual(IMAE[[#This Row],[Honduras]])</f>
        <v>0.21564832734310979</v>
      </c>
      <c r="AL64" s="7" cm="1">
        <f t="array" aca="1" ref="AL64" ca="1">variacion_mensual(IMAE[[#This Row],[Nicaragua]])</f>
        <v>1.0022464143770504</v>
      </c>
      <c r="AM64" s="7" cm="1">
        <f t="array" aca="1" ref="AM64" ca="1">variacion_mensual(IMAE[[#This Row],[República Dominicana]])</f>
        <v>-2.5802012556985776E-2</v>
      </c>
    </row>
    <row r="65" spans="1:39" x14ac:dyDescent="0.25">
      <c r="A65" s="5">
        <v>40664</v>
      </c>
      <c r="B65" s="3">
        <v>79.87</v>
      </c>
      <c r="C65" s="3">
        <v>94.54</v>
      </c>
      <c r="D65" s="3">
        <v>93.34</v>
      </c>
      <c r="E65" s="3">
        <v>181.74</v>
      </c>
      <c r="F65" s="3">
        <v>118.01</v>
      </c>
      <c r="G65" s="3">
        <v>116.21</v>
      </c>
      <c r="I65" s="6">
        <v>40664</v>
      </c>
      <c r="J65" s="7" cm="1">
        <f t="array" aca="1" ref="J65" ca="1">variacion_interanual(IMAE[[#This Row],[Costa Rica]])</f>
        <v>3.9838562687150247</v>
      </c>
      <c r="K65" s="7" cm="1">
        <f t="array" aca="1" ref="K65" ca="1">variacion_interanual(IMAE[[#This Row],[El Salvador]])</f>
        <v>5.091151622943535</v>
      </c>
      <c r="L65" s="7" cm="1">
        <f t="array" aca="1" ref="L65" ca="1">variacion_interanual(IMAE[[#This Row],[Guatemala]])</f>
        <v>4.430521369433893</v>
      </c>
      <c r="M65" s="7" cm="1">
        <f t="array" aca="1" ref="M65" ca="1">variacion_interanual(IMAE[[#This Row],[Honduras]])</f>
        <v>6.5923753665689144</v>
      </c>
      <c r="N65" s="7" cm="1">
        <f t="array" aca="1" ref="N65" ca="1">variacion_interanual(IMAE[[#This Row],[Nicaragua]])</f>
        <v>7.6635343490557561</v>
      </c>
      <c r="O65" s="7" cm="1">
        <f t="array" aca="1" ref="O65" ca="1">variacion_interanual(IMAE[[#This Row],[República Dominicana]])</f>
        <v>3.4080797294892218</v>
      </c>
      <c r="Q65" s="6">
        <v>40664</v>
      </c>
      <c r="R65" s="7" cm="1">
        <f t="array" aca="1" ref="R65" ca="1">variacion_acumulada(IMAE[[#This Row],[Costa Rica]],IMAE_VA[[#This Row],[Mes]])</f>
        <v>3.9350455153597919</v>
      </c>
      <c r="S65" s="7" cm="1">
        <f t="array" aca="1" ref="S65" ca="1">variacion_acumulada(IMAE[[#This Row],[El Salvador]],IMAE_VA[[#This Row],[Mes]])</f>
        <v>3.9418352441237703</v>
      </c>
      <c r="T65" s="7" cm="1">
        <f t="array" aca="1" ref="T65" ca="1">variacion_acumulada(IMAE[[#This Row],[Guatemala]],IMAE_VA[[#This Row],[Mes]])</f>
        <v>4.0663191948238753</v>
      </c>
      <c r="U65" s="7" cm="1">
        <f t="array" aca="1" ref="U65" ca="1">variacion_acumulada(IMAE[[#This Row],[Honduras]],IMAE_VA[[#This Row],[Mes]])</f>
        <v>6.5585946710681409</v>
      </c>
      <c r="V65" s="7" cm="1">
        <f t="array" aca="1" ref="V65" ca="1">variacion_acumulada(IMAE[[#This Row],[Nicaragua]],IMAE_VA[[#This Row],[Mes]])</f>
        <v>6.5289316961988142</v>
      </c>
      <c r="W65" s="7" cm="1">
        <f t="array" aca="1" ref="W65" ca="1">variacion_acumulada(IMAE[[#This Row],[República Dominicana]],IMAE_VA[[#This Row],[Mes]])</f>
        <v>4.3524320830265806</v>
      </c>
      <c r="Y65" s="6">
        <f>IMAE[[#This Row],[Mes]]</f>
        <v>40664</v>
      </c>
      <c r="Z65" s="7" cm="1">
        <f t="array" aca="1" ref="Z65" ca="1">crecimiento_ultimo_año(IMAE[[#This Row],[Costa Rica]])</f>
        <v>4.1448023912321608</v>
      </c>
      <c r="AA65" s="7" cm="1">
        <f t="array" aca="1" ref="AA65" ca="1">crecimiento_ultimo_año(IMAE[[#This Row],[El Salvador]])</f>
        <v>2.9501307433694279</v>
      </c>
      <c r="AB65" s="7" cm="1">
        <f t="array" aca="1" ref="AB65" ca="1">crecimiento_ultimo_año(IMAE[[#This Row],[Guatemala]])</f>
        <v>3.2400422450211019</v>
      </c>
      <c r="AC65" s="7" cm="1">
        <f t="array" aca="1" ref="AC65" ca="1">crecimiento_ultimo_año(IMAE[[#This Row],[Honduras]])</f>
        <v>6.0394616228454545</v>
      </c>
      <c r="AD65" s="7" cm="1">
        <f t="array" aca="1" ref="AD65" ca="1">crecimiento_ultimo_año(IMAE[[#This Row],[Nicaragua]])</f>
        <v>5.7665825996812803</v>
      </c>
      <c r="AE65" s="7" cm="1">
        <f t="array" aca="1" ref="AE65" ca="1">crecimiento_ultimo_año(IMAE[[#This Row],[República Dominicana]])</f>
        <v>6.3928241453649282</v>
      </c>
      <c r="AG65" s="6">
        <f>IMAE[[#This Row],[Mes]]</f>
        <v>40664</v>
      </c>
      <c r="AH65" s="7" cm="1">
        <f t="array" aca="1" ref="AH65" ca="1">variacion_mensual(IMAE[[#This Row],[Costa Rica]])</f>
        <v>0.36441316913797817</v>
      </c>
      <c r="AI65" s="7" cm="1">
        <f t="array" aca="1" ref="AI65" ca="1">variacion_mensual(IMAE[[#This Row],[El Salvador]])</f>
        <v>-0.11621764395139955</v>
      </c>
      <c r="AJ65" s="7" cm="1">
        <f t="array" aca="1" ref="AJ65" ca="1">variacion_mensual(IMAE[[#This Row],[Guatemala]])</f>
        <v>0.35480055907965991</v>
      </c>
      <c r="AK65" s="7" cm="1">
        <f t="array" aca="1" ref="AK65" ca="1">variacion_mensual(IMAE[[#This Row],[Honduras]])</f>
        <v>0.27587728978151205</v>
      </c>
      <c r="AL65" s="7" cm="1">
        <f t="array" aca="1" ref="AL65" ca="1">variacion_mensual(IMAE[[#This Row],[Nicaragua]])</f>
        <v>0.94952951240376837</v>
      </c>
      <c r="AM65" s="7" cm="1">
        <f t="array" aca="1" ref="AM65" ca="1">variacion_mensual(IMAE[[#This Row],[República Dominicana]])</f>
        <v>-2.5808671713700715E-2</v>
      </c>
    </row>
    <row r="66" spans="1:39" x14ac:dyDescent="0.25">
      <c r="A66" s="5">
        <v>40695</v>
      </c>
      <c r="B66" s="3">
        <v>80.11</v>
      </c>
      <c r="C66" s="3">
        <v>94.21</v>
      </c>
      <c r="D66" s="3">
        <v>93.65</v>
      </c>
      <c r="E66" s="3">
        <v>182.54</v>
      </c>
      <c r="F66" s="3">
        <v>118.83</v>
      </c>
      <c r="G66" s="3">
        <v>116.3</v>
      </c>
      <c r="I66" s="6">
        <v>40695</v>
      </c>
      <c r="J66" s="7" cm="1">
        <f t="array" aca="1" ref="J66" ca="1">variacion_interanual(IMAE[[#This Row],[Costa Rica]])</f>
        <v>3.9040207522697878</v>
      </c>
      <c r="K66" s="7" cm="1">
        <f t="array" aca="1" ref="K66" ca="1">variacion_interanual(IMAE[[#This Row],[El Salvador]])</f>
        <v>5.2860974519445492</v>
      </c>
      <c r="L66" s="7" cm="1">
        <f t="array" aca="1" ref="L66" ca="1">variacion_interanual(IMAE[[#This Row],[Guatemala]])</f>
        <v>4.8360013433337068</v>
      </c>
      <c r="M66" s="7" cm="1">
        <f t="array" aca="1" ref="M66" ca="1">variacion_interanual(IMAE[[#This Row],[Honduras]])</f>
        <v>7.1055565334741555</v>
      </c>
      <c r="N66" s="7" cm="1">
        <f t="array" aca="1" ref="N66" ca="1">variacion_interanual(IMAE[[#This Row],[Nicaragua]])</f>
        <v>7.6163738453178809</v>
      </c>
      <c r="O66" s="7" cm="1">
        <f t="array" aca="1" ref="O66" ca="1">variacion_interanual(IMAE[[#This Row],[República Dominicana]])</f>
        <v>3.221798171651713</v>
      </c>
      <c r="Q66" s="6">
        <v>40695</v>
      </c>
      <c r="R66" s="7" cm="1">
        <f t="array" aca="1" ref="R66" ca="1">variacion_acumulada(IMAE[[#This Row],[Costa Rica]],IMAE_VA[[#This Row],[Mes]])</f>
        <v>3.9298260926487805</v>
      </c>
      <c r="S66" s="7" cm="1">
        <f t="array" aca="1" ref="S66" ca="1">variacion_acumulada(IMAE[[#This Row],[El Salvador]],IMAE_VA[[#This Row],[Mes]])</f>
        <v>4.1640495104378505</v>
      </c>
      <c r="T66" s="7" cm="1">
        <f t="array" aca="1" ref="T66" ca="1">variacion_acumulada(IMAE[[#This Row],[Guatemala]],IMAE_VA[[#This Row],[Mes]])</f>
        <v>4.1949667882870356</v>
      </c>
      <c r="U66" s="7" cm="1">
        <f t="array" aca="1" ref="U66" ca="1">variacion_acumulada(IMAE[[#This Row],[Honduras]],IMAE_VA[[#This Row],[Mes]])</f>
        <v>6.6501084790355769</v>
      </c>
      <c r="V66" s="7" cm="1">
        <f t="array" aca="1" ref="V66" ca="1">variacion_acumulada(IMAE[[#This Row],[Nicaragua]],IMAE_VA[[#This Row],[Mes]])</f>
        <v>6.712404119426707</v>
      </c>
      <c r="W66" s="7" cm="1">
        <f t="array" aca="1" ref="W66" ca="1">variacion_acumulada(IMAE[[#This Row],[República Dominicana]],IMAE_VA[[#This Row],[Mes]])</f>
        <v>4.1621863799282899</v>
      </c>
      <c r="Y66" s="6">
        <f>IMAE[[#This Row],[Mes]]</f>
        <v>40695</v>
      </c>
      <c r="Z66" s="7" cm="1">
        <f t="array" aca="1" ref="Z66" ca="1">crecimiento_ultimo_año(IMAE[[#This Row],[Costa Rica]])</f>
        <v>4.1011725514852992</v>
      </c>
      <c r="AA66" s="7" cm="1">
        <f t="array" aca="1" ref="AA66" ca="1">crecimiento_ultimo_año(IMAE[[#This Row],[El Salvador]])</f>
        <v>3.3580730990057761</v>
      </c>
      <c r="AB66" s="7" cm="1">
        <f t="array" aca="1" ref="AB66" ca="1">crecimiento_ultimo_año(IMAE[[#This Row],[Guatemala]])</f>
        <v>3.4347768806579637</v>
      </c>
      <c r="AC66" s="7" cm="1">
        <f t="array" aca="1" ref="AC66" ca="1">crecimiento_ultimo_año(IMAE[[#This Row],[Honduras]])</f>
        <v>6.2325985210614165</v>
      </c>
      <c r="AD66" s="7" cm="1">
        <f t="array" aca="1" ref="AD66" ca="1">crecimiento_ultimo_año(IMAE[[#This Row],[Nicaragua]])</f>
        <v>6.1028192371475942</v>
      </c>
      <c r="AE66" s="7" cm="1">
        <f t="array" aca="1" ref="AE66" ca="1">crecimiento_ultimo_año(IMAE[[#This Row],[República Dominicana]])</f>
        <v>5.9333567813068644</v>
      </c>
      <c r="AG66" s="6">
        <f>IMAE[[#This Row],[Mes]]</f>
        <v>40695</v>
      </c>
      <c r="AH66" s="7" cm="1">
        <f t="array" aca="1" ref="AH66" ca="1">variacion_mensual(IMAE[[#This Row],[Costa Rica]])</f>
        <v>0.30048829347688599</v>
      </c>
      <c r="AI66" s="7" cm="1">
        <f t="array" aca="1" ref="AI66" ca="1">variacion_mensual(IMAE[[#This Row],[El Salvador]])</f>
        <v>-0.34905859953460183</v>
      </c>
      <c r="AJ66" s="7" cm="1">
        <f t="array" aca="1" ref="AJ66" ca="1">variacion_mensual(IMAE[[#This Row],[Guatemala]])</f>
        <v>0.33211913434754159</v>
      </c>
      <c r="AK66" s="7" cm="1">
        <f t="array" aca="1" ref="AK66" ca="1">variacion_mensual(IMAE[[#This Row],[Honduras]])</f>
        <v>0.44018928139097913</v>
      </c>
      <c r="AL66" s="7" cm="1">
        <f t="array" aca="1" ref="AL66" ca="1">variacion_mensual(IMAE[[#This Row],[Nicaragua]])</f>
        <v>0.69485636810440177</v>
      </c>
      <c r="AM66" s="7" cm="1">
        <f t="array" aca="1" ref="AM66" ca="1">variacion_mensual(IMAE[[#This Row],[República Dominicana]])</f>
        <v>7.7446002925740665E-2</v>
      </c>
    </row>
    <row r="67" spans="1:39" x14ac:dyDescent="0.25">
      <c r="A67" s="5">
        <v>40725</v>
      </c>
      <c r="B67" s="3">
        <v>80.34</v>
      </c>
      <c r="C67" s="3">
        <v>94.47</v>
      </c>
      <c r="D67" s="3">
        <v>93.99</v>
      </c>
      <c r="E67" s="3">
        <v>183.61</v>
      </c>
      <c r="F67" s="3">
        <v>119.3</v>
      </c>
      <c r="G67" s="3">
        <v>116.57</v>
      </c>
      <c r="I67" s="6">
        <v>40725</v>
      </c>
      <c r="J67" s="7" cm="1">
        <f t="array" aca="1" ref="J67" ca="1">variacion_interanual(IMAE[[#This Row],[Costa Rica]])</f>
        <v>3.8252778495735384</v>
      </c>
      <c r="K67" s="7" cm="1">
        <f t="array" aca="1" ref="K67" ca="1">variacion_interanual(IMAE[[#This Row],[El Salvador]])</f>
        <v>5.352960856473743</v>
      </c>
      <c r="L67" s="7" cm="1">
        <f t="array" aca="1" ref="L67" ca="1">variacion_interanual(IMAE[[#This Row],[Guatemala]])</f>
        <v>5.1812891674127171</v>
      </c>
      <c r="M67" s="7" cm="1">
        <f t="array" aca="1" ref="M67" ca="1">variacion_interanual(IMAE[[#This Row],[Honduras]])</f>
        <v>7.4999999999999956</v>
      </c>
      <c r="N67" s="7" cm="1">
        <f t="array" aca="1" ref="N67" ca="1">variacion_interanual(IMAE[[#This Row],[Nicaragua]])</f>
        <v>7.1300287356321768</v>
      </c>
      <c r="O67" s="7" cm="1">
        <f t="array" aca="1" ref="O67" ca="1">variacion_interanual(IMAE[[#This Row],[República Dominicana]])</f>
        <v>3.0589691450800149</v>
      </c>
      <c r="Q67" s="6">
        <v>40725</v>
      </c>
      <c r="R67" s="7" cm="1">
        <f t="array" aca="1" ref="R67" ca="1">variacion_acumulada(IMAE[[#This Row],[Costa Rica]],IMAE_VA[[#This Row],[Mes]])</f>
        <v>3.9147236171523492</v>
      </c>
      <c r="S67" s="7" cm="1">
        <f t="array" aca="1" ref="S67" ca="1">variacion_acumulada(IMAE[[#This Row],[El Salvador]],IMAE_VA[[#This Row],[Mes]])</f>
        <v>4.3330110781812259</v>
      </c>
      <c r="T67" s="7" cm="1">
        <f t="array" aca="1" ref="T67" ca="1">variacion_acumulada(IMAE[[#This Row],[Guatemala]],IMAE_VA[[#This Row],[Mes]])</f>
        <v>4.3362562318654874</v>
      </c>
      <c r="U67" s="7" cm="1">
        <f t="array" aca="1" ref="U67" ca="1">variacion_acumulada(IMAE[[#This Row],[Honduras]],IMAE_VA[[#This Row],[Mes]])</f>
        <v>6.7721513666209932</v>
      </c>
      <c r="V67" s="7" cm="1">
        <f t="array" aca="1" ref="V67" ca="1">variacion_acumulada(IMAE[[#This Row],[Nicaragua]],IMAE_VA[[#This Row],[Mes]])</f>
        <v>6.7731320675876949</v>
      </c>
      <c r="W67" s="7" cm="1">
        <f t="array" aca="1" ref="W67" ca="1">variacion_acumulada(IMAE[[#This Row],[República Dominicana]],IMAE_VA[[#This Row],[Mes]])</f>
        <v>4.0027596427795631</v>
      </c>
      <c r="Y67" s="6">
        <f>IMAE[[#This Row],[Mes]]</f>
        <v>40725</v>
      </c>
      <c r="Z67" s="7" cm="1">
        <f t="array" aca="1" ref="Z67" ca="1">crecimiento_ultimo_año(IMAE[[#This Row],[Costa Rica]])</f>
        <v>4.0500736377025337</v>
      </c>
      <c r="AA67" s="7" cm="1">
        <f t="array" aca="1" ref="AA67" ca="1">crecimiento_ultimo_año(IMAE[[#This Row],[El Salvador]])</f>
        <v>3.7064671976720254</v>
      </c>
      <c r="AB67" s="7" cm="1">
        <f t="array" aca="1" ref="AB67" ca="1">crecimiento_ultimo_año(IMAE[[#This Row],[Guatemala]])</f>
        <v>3.682168722231105</v>
      </c>
      <c r="AC67" s="7" cm="1">
        <f t="array" aca="1" ref="AC67" ca="1">crecimiento_ultimo_año(IMAE[[#This Row],[Honduras]])</f>
        <v>6.4331146889286206</v>
      </c>
      <c r="AD67" s="7" cm="1">
        <f t="array" aca="1" ref="AD67" ca="1">crecimiento_ultimo_año(IMAE[[#This Row],[Nicaragua]])</f>
        <v>6.3158946300679419</v>
      </c>
      <c r="AE67" s="7" cm="1">
        <f t="array" aca="1" ref="AE67" ca="1">crecimiento_ultimo_año(IMAE[[#This Row],[República Dominicana]])</f>
        <v>5.4969427670806148</v>
      </c>
      <c r="AG67" s="6">
        <f>IMAE[[#This Row],[Mes]]</f>
        <v>40725</v>
      </c>
      <c r="AH67" s="7" cm="1">
        <f t="array" aca="1" ref="AH67" ca="1">variacion_mensual(IMAE[[#This Row],[Costa Rica]])</f>
        <v>0.28710523030832658</v>
      </c>
      <c r="AI67" s="7" cm="1">
        <f t="array" aca="1" ref="AI67" ca="1">variacion_mensual(IMAE[[#This Row],[El Salvador]])</f>
        <v>0.27597919541451077</v>
      </c>
      <c r="AJ67" s="7" cm="1">
        <f t="array" aca="1" ref="AJ67" ca="1">variacion_mensual(IMAE[[#This Row],[Guatemala]])</f>
        <v>0.36305392418578553</v>
      </c>
      <c r="AK67" s="7" cm="1">
        <f t="array" aca="1" ref="AK67" ca="1">variacion_mensual(IMAE[[#This Row],[Honduras]])</f>
        <v>0.58617289361238001</v>
      </c>
      <c r="AL67" s="7" cm="1">
        <f t="array" aca="1" ref="AL67" ca="1">variacion_mensual(IMAE[[#This Row],[Nicaragua]])</f>
        <v>0.39552301607337359</v>
      </c>
      <c r="AM67" s="7" cm="1">
        <f t="array" aca="1" ref="AM67" ca="1">variacion_mensual(IMAE[[#This Row],[República Dominicana]])</f>
        <v>0.23215821152191563</v>
      </c>
    </row>
    <row r="68" spans="1:39" x14ac:dyDescent="0.25">
      <c r="A68" s="5">
        <v>40756</v>
      </c>
      <c r="B68" s="3">
        <v>80.59</v>
      </c>
      <c r="C68" s="3">
        <v>94.12</v>
      </c>
      <c r="D68" s="3">
        <v>94.3</v>
      </c>
      <c r="E68" s="3">
        <v>184.6</v>
      </c>
      <c r="F68" s="3">
        <v>119.5</v>
      </c>
      <c r="G68" s="3">
        <v>116.95</v>
      </c>
      <c r="I68" s="6">
        <v>40756</v>
      </c>
      <c r="J68" s="7" cm="1">
        <f t="array" aca="1" ref="J68" ca="1">variacion_interanual(IMAE[[#This Row],[Costa Rica]])</f>
        <v>3.8129589076388193</v>
      </c>
      <c r="K68" s="7" cm="1">
        <f t="array" aca="1" ref="K68" ca="1">variacion_interanual(IMAE[[#This Row],[El Salvador]])</f>
        <v>4.4153538939427639</v>
      </c>
      <c r="L68" s="7" cm="1">
        <f t="array" aca="1" ref="L68" ca="1">variacion_interanual(IMAE[[#This Row],[Guatemala]])</f>
        <v>5.2455357142857206</v>
      </c>
      <c r="M68" s="7" cm="1">
        <f t="array" aca="1" ref="M68" ca="1">variacion_interanual(IMAE[[#This Row],[Honduras]])</f>
        <v>7.7264239028944859</v>
      </c>
      <c r="N68" s="7" cm="1">
        <f t="array" aca="1" ref="N68" ca="1">variacion_interanual(IMAE[[#This Row],[Nicaragua]])</f>
        <v>6.4587973273942056</v>
      </c>
      <c r="O68" s="7" cm="1">
        <f t="array" aca="1" ref="O68" ca="1">variacion_interanual(IMAE[[#This Row],[República Dominicana]])</f>
        <v>2.8403095321843264</v>
      </c>
      <c r="Q68" s="6">
        <v>40756</v>
      </c>
      <c r="R68" s="7" cm="1">
        <f t="array" aca="1" ref="R68" ca="1">variacion_acumulada(IMAE[[#This Row],[Costa Rica]],IMAE_VA[[#This Row],[Mes]])</f>
        <v>3.9018424914397665</v>
      </c>
      <c r="S68" s="7" cm="1">
        <f t="array" aca="1" ref="S68" ca="1">variacion_acumulada(IMAE[[#This Row],[El Salvador]],IMAE_VA[[#This Row],[Mes]])</f>
        <v>4.3433040728876549</v>
      </c>
      <c r="T68" s="7" cm="1">
        <f t="array" aca="1" ref="T68" ca="1">variacion_acumulada(IMAE[[#This Row],[Guatemala]],IMAE_VA[[#This Row],[Mes]])</f>
        <v>4.4504562593739916</v>
      </c>
      <c r="U68" s="7" cm="1">
        <f t="array" aca="1" ref="U68" ca="1">variacion_acumulada(IMAE[[#This Row],[Honduras]],IMAE_VA[[#This Row],[Mes]])</f>
        <v>6.8923199024096382</v>
      </c>
      <c r="V68" s="7" cm="1">
        <f t="array" aca="1" ref="V68" ca="1">variacion_acumulada(IMAE[[#This Row],[Nicaragua]],IMAE_VA[[#This Row],[Mes]])</f>
        <v>6.7329483981914962</v>
      </c>
      <c r="W68" s="7" cm="1">
        <f t="array" aca="1" ref="W68" ca="1">variacion_acumulada(IMAE[[#This Row],[República Dominicana]],IMAE_VA[[#This Row],[Mes]])</f>
        <v>3.8552926608881766</v>
      </c>
      <c r="Y68" s="6">
        <f>IMAE[[#This Row],[Mes]]</f>
        <v>40756</v>
      </c>
      <c r="Z68" s="7" cm="1">
        <f t="array" aca="1" ref="Z68" ca="1">crecimiento_ultimo_año(IMAE[[#This Row],[Costa Rica]])</f>
        <v>4.0016207987909835</v>
      </c>
      <c r="AA68" s="7" cm="1">
        <f t="array" aca="1" ref="AA68" ca="1">crecimiento_ultimo_año(IMAE[[#This Row],[El Salvador]])</f>
        <v>3.8558545143186906</v>
      </c>
      <c r="AB68" s="7" cm="1">
        <f t="array" aca="1" ref="AB68" ca="1">crecimiento_ultimo_año(IMAE[[#This Row],[Guatemala]])</f>
        <v>3.9420507290543361</v>
      </c>
      <c r="AC68" s="7" cm="1">
        <f t="array" aca="1" ref="AC68" ca="1">crecimiento_ultimo_año(IMAE[[#This Row],[Honduras]])</f>
        <v>6.6332185409492039</v>
      </c>
      <c r="AD68" s="7" cm="1">
        <f t="array" aca="1" ref="AD68" ca="1">crecimiento_ultimo_año(IMAE[[#This Row],[Nicaragua]])</f>
        <v>6.4044986802340942</v>
      </c>
      <c r="AE68" s="7" cm="1">
        <f t="array" aca="1" ref="AE68" ca="1">crecimiento_ultimo_año(IMAE[[#This Row],[República Dominicana]])</f>
        <v>5.0592026322342942</v>
      </c>
      <c r="AG68" s="6">
        <f>IMAE[[#This Row],[Mes]]</f>
        <v>40756</v>
      </c>
      <c r="AH68" s="7" cm="1">
        <f t="array" aca="1" ref="AH68" ca="1">variacion_mensual(IMAE[[#This Row],[Costa Rica]])</f>
        <v>0.31117749564351094</v>
      </c>
      <c r="AI68" s="7" cm="1">
        <f t="array" aca="1" ref="AI68" ca="1">variacion_mensual(IMAE[[#This Row],[El Salvador]])</f>
        <v>-0.37048798560388452</v>
      </c>
      <c r="AJ68" s="7" cm="1">
        <f t="array" aca="1" ref="AJ68" ca="1">variacion_mensual(IMAE[[#This Row],[Guatemala]])</f>
        <v>0.32982232152356517</v>
      </c>
      <c r="AK68" s="7" cm="1">
        <f t="array" aca="1" ref="AK68" ca="1">variacion_mensual(IMAE[[#This Row],[Honduras]])</f>
        <v>0.53918631882794443</v>
      </c>
      <c r="AL68" s="7" cm="1">
        <f t="array" aca="1" ref="AL68" ca="1">variacion_mensual(IMAE[[#This Row],[Nicaragua]])</f>
        <v>0.16764459346185756</v>
      </c>
      <c r="AM68" s="7" cm="1">
        <f t="array" aca="1" ref="AM68" ca="1">variacion_mensual(IMAE[[#This Row],[República Dominicana]])</f>
        <v>0.32598438706357147</v>
      </c>
    </row>
    <row r="69" spans="1:39" x14ac:dyDescent="0.25">
      <c r="A69" s="5">
        <v>40787</v>
      </c>
      <c r="B69" s="3">
        <v>80.94</v>
      </c>
      <c r="C69" s="3">
        <v>93.18</v>
      </c>
      <c r="D69" s="3">
        <v>94.54</v>
      </c>
      <c r="E69" s="3">
        <v>185.3</v>
      </c>
      <c r="F69" s="3">
        <v>119.56</v>
      </c>
      <c r="G69" s="3">
        <v>117.39</v>
      </c>
      <c r="I69" s="6">
        <v>40787</v>
      </c>
      <c r="J69" s="7" cm="1">
        <f t="array" aca="1" ref="J69" ca="1">variacion_interanual(IMAE[[#This Row],[Costa Rica]])</f>
        <v>3.9825282631037906</v>
      </c>
      <c r="K69" s="7" cm="1">
        <f t="array" aca="1" ref="K69" ca="1">variacion_interanual(IMAE[[#This Row],[El Salvador]])</f>
        <v>3.2122286220646945</v>
      </c>
      <c r="L69" s="7" cm="1">
        <f t="array" aca="1" ref="L69" ca="1">variacion_interanual(IMAE[[#This Row],[Guatemala]])</f>
        <v>4.9861188228761844</v>
      </c>
      <c r="M69" s="7" cm="1">
        <f t="array" aca="1" ref="M69" ca="1">variacion_interanual(IMAE[[#This Row],[Honduras]])</f>
        <v>7.3953865770256311</v>
      </c>
      <c r="N69" s="7" cm="1">
        <f t="array" aca="1" ref="N69" ca="1">variacion_interanual(IMAE[[#This Row],[Nicaragua]])</f>
        <v>5.8896466212027265</v>
      </c>
      <c r="O69" s="7" cm="1">
        <f t="array" aca="1" ref="O69" ca="1">variacion_interanual(IMAE[[#This Row],[República Dominicana]])</f>
        <v>2.5867342480118793</v>
      </c>
      <c r="Q69" s="6">
        <v>40787</v>
      </c>
      <c r="R69" s="7" cm="1">
        <f t="array" aca="1" ref="R69" ca="1">variacion_acumulada(IMAE[[#This Row],[Costa Rica]],IMAE_VA[[#This Row],[Mes]])</f>
        <v>3.9109297682090594</v>
      </c>
      <c r="S69" s="7" cm="1">
        <f t="array" aca="1" ref="S69" ca="1">variacion_acumulada(IMAE[[#This Row],[El Salvador]],IMAE_VA[[#This Row],[Mes]])</f>
        <v>4.217453998693621</v>
      </c>
      <c r="T69" s="7" cm="1">
        <f t="array" aca="1" ref="T69" ca="1">variacion_acumulada(IMAE[[#This Row],[Guatemala]],IMAE_VA[[#This Row],[Mes]])</f>
        <v>4.5104921215741944</v>
      </c>
      <c r="U69" s="7" cm="1">
        <f t="array" aca="1" ref="U69" ca="1">variacion_acumulada(IMAE[[#This Row],[Honduras]],IMAE_VA[[#This Row],[Mes]])</f>
        <v>6.9489281498438027</v>
      </c>
      <c r="V69" s="7" cm="1">
        <f t="array" aca="1" ref="V69" ca="1">variacion_acumulada(IMAE[[#This Row],[Nicaragua]],IMAE_VA[[#This Row],[Mes]])</f>
        <v>6.6368645179519348</v>
      </c>
      <c r="W69" s="7" cm="1">
        <f t="array" aca="1" ref="W69" ca="1">variacion_acumulada(IMAE[[#This Row],[República Dominicana]],IMAE_VA[[#This Row],[Mes]])</f>
        <v>3.711691035356024</v>
      </c>
      <c r="Y69" s="6">
        <f>IMAE[[#This Row],[Mes]]</f>
        <v>40787</v>
      </c>
      <c r="Z69" s="7" cm="1">
        <f t="array" aca="1" ref="Z69" ca="1">crecimiento_ultimo_año(IMAE[[#This Row],[Costa Rica]])</f>
        <v>3.9721946375372408</v>
      </c>
      <c r="AA69" s="7" cm="1">
        <f t="array" aca="1" ref="AA69" ca="1">crecimiento_ultimo_año(IMAE[[#This Row],[El Salvador]])</f>
        <v>3.8522231504687587</v>
      </c>
      <c r="AB69" s="7" cm="1">
        <f t="array" aca="1" ref="AB69" ca="1">crecimiento_ultimo_año(IMAE[[#This Row],[Guatemala]])</f>
        <v>4.1657697455239617</v>
      </c>
      <c r="AC69" s="7" cm="1">
        <f t="array" aca="1" ref="AC69" ca="1">crecimiento_ultimo_año(IMAE[[#This Row],[Honduras]])</f>
        <v>6.804286242148061</v>
      </c>
      <c r="AD69" s="7" cm="1">
        <f t="array" aca="1" ref="AD69" ca="1">crecimiento_ultimo_año(IMAE[[#This Row],[Nicaragua]])</f>
        <v>6.4085284599276537</v>
      </c>
      <c r="AE69" s="7" cm="1">
        <f t="array" aca="1" ref="AE69" ca="1">crecimiento_ultimo_año(IMAE[[#This Row],[República Dominicana]])</f>
        <v>4.6036994549039978</v>
      </c>
      <c r="AG69" s="6">
        <f>IMAE[[#This Row],[Mes]]</f>
        <v>40787</v>
      </c>
      <c r="AH69" s="7" cm="1">
        <f t="array" aca="1" ref="AH69" ca="1">variacion_mensual(IMAE[[#This Row],[Costa Rica]])</f>
        <v>0.43429705918847095</v>
      </c>
      <c r="AI69" s="7" cm="1">
        <f t="array" aca="1" ref="AI69" ca="1">variacion_mensual(IMAE[[#This Row],[El Salvador]])</f>
        <v>-0.99872503187420358</v>
      </c>
      <c r="AJ69" s="7" cm="1">
        <f t="array" aca="1" ref="AJ69" ca="1">variacion_mensual(IMAE[[#This Row],[Guatemala]])</f>
        <v>0.25450689289503448</v>
      </c>
      <c r="AK69" s="7" cm="1">
        <f t="array" aca="1" ref="AK69" ca="1">variacion_mensual(IMAE[[#This Row],[Honduras]])</f>
        <v>0.37919826652221822</v>
      </c>
      <c r="AL69" s="7" cm="1">
        <f t="array" aca="1" ref="AL69" ca="1">variacion_mensual(IMAE[[#This Row],[Nicaragua]])</f>
        <v>5.020920502092352E-2</v>
      </c>
      <c r="AM69" s="7" cm="1">
        <f t="array" aca="1" ref="AM69" ca="1">variacion_mensual(IMAE[[#This Row],[República Dominicana]])</f>
        <v>0.3762291577597221</v>
      </c>
    </row>
    <row r="70" spans="1:39" x14ac:dyDescent="0.25">
      <c r="A70" s="5">
        <v>40817</v>
      </c>
      <c r="B70" s="3">
        <v>81.319999999999993</v>
      </c>
      <c r="C70" s="3">
        <v>92.79</v>
      </c>
      <c r="D70" s="3">
        <v>94.66</v>
      </c>
      <c r="E70" s="3">
        <v>185.62</v>
      </c>
      <c r="F70" s="3">
        <v>119.62</v>
      </c>
      <c r="G70" s="3">
        <v>117.82</v>
      </c>
      <c r="I70" s="6">
        <v>40817</v>
      </c>
      <c r="J70" s="7" cm="1">
        <f t="array" aca="1" ref="J70" ca="1">variacion_interanual(IMAE[[#This Row],[Costa Rica]])</f>
        <v>4.2163270536972774</v>
      </c>
      <c r="K70" s="7" cm="1">
        <f t="array" aca="1" ref="K70" ca="1">variacion_interanual(IMAE[[#This Row],[El Salvador]])</f>
        <v>2.6211015262110227</v>
      </c>
      <c r="L70" s="7" cm="1">
        <f t="array" aca="1" ref="L70" ca="1">variacion_interanual(IMAE[[#This Row],[Guatemala]])</f>
        <v>4.4927696213709956</v>
      </c>
      <c r="M70" s="7" cm="1">
        <f t="array" aca="1" ref="M70" ca="1">variacion_interanual(IMAE[[#This Row],[Honduras]])</f>
        <v>6.5679182454931651</v>
      </c>
      <c r="N70" s="7" cm="1">
        <f t="array" aca="1" ref="N70" ca="1">variacion_interanual(IMAE[[#This Row],[Nicaragua]])</f>
        <v>5.5594775855983158</v>
      </c>
      <c r="O70" s="7" cm="1">
        <f t="array" aca="1" ref="O70" ca="1">variacion_interanual(IMAE[[#This Row],[República Dominicana]])</f>
        <v>2.3364891861374026</v>
      </c>
      <c r="Q70" s="6">
        <v>40817</v>
      </c>
      <c r="R70" s="7" cm="1">
        <f t="array" aca="1" ref="R70" ca="1">variacion_acumulada(IMAE[[#This Row],[Costa Rica]],IMAE_VA[[#This Row],[Mes]])</f>
        <v>3.9419114110014863</v>
      </c>
      <c r="S70" s="7" cm="1">
        <f t="array" aca="1" ref="S70" ca="1">variacion_acumulada(IMAE[[#This Row],[El Salvador]],IMAE_VA[[#This Row],[Mes]])</f>
        <v>4.0573956820173063</v>
      </c>
      <c r="T70" s="7" cm="1">
        <f t="array" aca="1" ref="T70" ca="1">variacion_acumulada(IMAE[[#This Row],[Guatemala]],IMAE_VA[[#This Row],[Mes]])</f>
        <v>4.5086963816341363</v>
      </c>
      <c r="U70" s="7" cm="1">
        <f t="array" aca="1" ref="U70" ca="1">variacion_acumulada(IMAE[[#This Row],[Honduras]],IMAE_VA[[#This Row],[Mes]])</f>
        <v>6.9100620201345775</v>
      </c>
      <c r="V70" s="7" cm="1">
        <f t="array" aca="1" ref="V70" ca="1">variacion_acumulada(IMAE[[#This Row],[Nicaragua]],IMAE_VA[[#This Row],[Mes]])</f>
        <v>6.5263062573575947</v>
      </c>
      <c r="W70" s="7" cm="1">
        <f t="array" aca="1" ref="W70" ca="1">variacion_acumulada(IMAE[[#This Row],[República Dominicana]],IMAE_VA[[#This Row],[Mes]])</f>
        <v>3.5710796721107441</v>
      </c>
      <c r="Y70" s="6">
        <f>IMAE[[#This Row],[Mes]]</f>
        <v>40817</v>
      </c>
      <c r="Z70" s="7" cm="1">
        <f t="array" aca="1" ref="Z70" ca="1">crecimiento_ultimo_año(IMAE[[#This Row],[Costa Rica]])</f>
        <v>3.9681590308513703</v>
      </c>
      <c r="AA70" s="7" cm="1">
        <f t="array" aca="1" ref="AA70" ca="1">crecimiento_ultimo_año(IMAE[[#This Row],[El Salvador]])</f>
        <v>3.7736023694928011</v>
      </c>
      <c r="AB70" s="7" cm="1">
        <f t="array" aca="1" ref="AB70" ca="1">crecimiento_ultimo_año(IMAE[[#This Row],[Guatemala]])</f>
        <v>4.3172521992491664</v>
      </c>
      <c r="AC70" s="7" cm="1">
        <f t="array" aca="1" ref="AC70" ca="1">crecimiento_ultimo_año(IMAE[[#This Row],[Honduras]])</f>
        <v>6.8839691212100096</v>
      </c>
      <c r="AD70" s="7" cm="1">
        <f t="array" aca="1" ref="AD70" ca="1">crecimiento_ultimo_año(IMAE[[#This Row],[Nicaragua]])</f>
        <v>6.3779318707135157</v>
      </c>
      <c r="AE70" s="7" cm="1">
        <f t="array" aca="1" ref="AE70" ca="1">crecimiento_ultimo_año(IMAE[[#This Row],[República Dominicana]])</f>
        <v>4.1385732911156659</v>
      </c>
      <c r="AG70" s="6">
        <f>IMAE[[#This Row],[Mes]]</f>
        <v>40817</v>
      </c>
      <c r="AH70" s="7" cm="1">
        <f t="array" aca="1" ref="AH70" ca="1">variacion_mensual(IMAE[[#This Row],[Costa Rica]])</f>
        <v>0.46948356807510194</v>
      </c>
      <c r="AI70" s="7" cm="1">
        <f t="array" aca="1" ref="AI70" ca="1">variacion_mensual(IMAE[[#This Row],[El Salvador]])</f>
        <v>-0.41854475209271991</v>
      </c>
      <c r="AJ70" s="7" cm="1">
        <f t="array" aca="1" ref="AJ70" ca="1">variacion_mensual(IMAE[[#This Row],[Guatemala]])</f>
        <v>0.12693039983076027</v>
      </c>
      <c r="AK70" s="7" cm="1">
        <f t="array" aca="1" ref="AK70" ca="1">variacion_mensual(IMAE[[#This Row],[Honduras]])</f>
        <v>0.17269293038315592</v>
      </c>
      <c r="AL70" s="7" cm="1">
        <f t="array" aca="1" ref="AL70" ca="1">variacion_mensual(IMAE[[#This Row],[Nicaragua]])</f>
        <v>5.0184008029452443E-2</v>
      </c>
      <c r="AM70" s="7" cm="1">
        <f t="array" aca="1" ref="AM70" ca="1">variacion_mensual(IMAE[[#This Row],[República Dominicana]])</f>
        <v>0.366300366300365</v>
      </c>
    </row>
    <row r="71" spans="1:39" x14ac:dyDescent="0.25">
      <c r="A71" s="5">
        <v>40848</v>
      </c>
      <c r="B71" s="3">
        <v>81.64</v>
      </c>
      <c r="C71" s="3">
        <v>93.83</v>
      </c>
      <c r="D71" s="3">
        <v>94.7</v>
      </c>
      <c r="E71" s="3">
        <v>185.73</v>
      </c>
      <c r="F71" s="3">
        <v>119.81</v>
      </c>
      <c r="G71" s="3">
        <v>118.19</v>
      </c>
      <c r="I71" s="6">
        <v>40848</v>
      </c>
      <c r="J71" s="7" cm="1">
        <f t="array" aca="1" ref="J71" ca="1">variacion_interanual(IMAE[[#This Row],[Costa Rica]])</f>
        <v>4.4123289423199985</v>
      </c>
      <c r="K71" s="7" cm="1">
        <f t="array" aca="1" ref="K71" ca="1">variacion_interanual(IMAE[[#This Row],[El Salvador]])</f>
        <v>3.4053339210932343</v>
      </c>
      <c r="L71" s="7" cm="1">
        <f t="array" aca="1" ref="L71" ca="1">variacion_interanual(IMAE[[#This Row],[Guatemala]])</f>
        <v>3.9402919547799398</v>
      </c>
      <c r="M71" s="7" cm="1">
        <f t="array" aca="1" ref="M71" ca="1">variacion_interanual(IMAE[[#This Row],[Honduras]])</f>
        <v>5.5104243594841673</v>
      </c>
      <c r="N71" s="7" cm="1">
        <f t="array" aca="1" ref="N71" ca="1">variacion_interanual(IMAE[[#This Row],[Nicaragua]])</f>
        <v>5.4944087347010839</v>
      </c>
      <c r="O71" s="7" cm="1">
        <f t="array" aca="1" ref="O71" ca="1">variacion_interanual(IMAE[[#This Row],[República Dominicana]])</f>
        <v>2.2051193358699317</v>
      </c>
      <c r="Q71" s="6">
        <v>40848</v>
      </c>
      <c r="R71" s="7" cm="1">
        <f t="array" aca="1" ref="R71" ca="1">variacion_acumulada(IMAE[[#This Row],[Costa Rica]],IMAE_VA[[#This Row],[Mes]])</f>
        <v>3.9853191087613427</v>
      </c>
      <c r="S71" s="7" cm="1">
        <f t="array" aca="1" ref="S71" ca="1">variacion_acumulada(IMAE[[#This Row],[El Salvador]],IMAE_VA[[#This Row],[Mes]])</f>
        <v>3.9977834869780127</v>
      </c>
      <c r="T71" s="7" cm="1">
        <f t="array" aca="1" ref="T71" ca="1">variacion_acumulada(IMAE[[#This Row],[Guatemala]],IMAE_VA[[#This Row],[Mes]])</f>
        <v>4.4561289536724891</v>
      </c>
      <c r="U71" s="7" cm="1">
        <f t="array" aca="1" ref="U71" ca="1">variacion_acumulada(IMAE[[#This Row],[Honduras]],IMAE_VA[[#This Row],[Mes]])</f>
        <v>6.7792560816335223</v>
      </c>
      <c r="V71" s="7" cm="1">
        <f t="array" aca="1" ref="V71" ca="1">variacion_acumulada(IMAE[[#This Row],[Nicaragua]],IMAE_VA[[#This Row],[Mes]])</f>
        <v>6.4300787440367158</v>
      </c>
      <c r="W71" s="7" cm="1">
        <f t="array" aca="1" ref="W71" ca="1">variacion_acumulada(IMAE[[#This Row],[República Dominicana]],IMAE_VA[[#This Row],[Mes]])</f>
        <v>3.4438600871435021</v>
      </c>
      <c r="Y71" s="6">
        <f>IMAE[[#This Row],[Mes]]</f>
        <v>40848</v>
      </c>
      <c r="Z71" s="7" cm="1">
        <f t="array" aca="1" ref="Z71" ca="1">crecimiento_ultimo_año(IMAE[[#This Row],[Costa Rica]])</f>
        <v>3.990506020440221</v>
      </c>
      <c r="AA71" s="7" cm="1">
        <f t="array" aca="1" ref="AA71" ca="1">crecimiento_ultimo_año(IMAE[[#This Row],[El Salvador]])</f>
        <v>3.8529398180222607</v>
      </c>
      <c r="AB71" s="7" cm="1">
        <f t="array" aca="1" ref="AB71" ca="1">crecimiento_ultimo_año(IMAE[[#This Row],[Guatemala]])</f>
        <v>4.3834646696101043</v>
      </c>
      <c r="AC71" s="7" cm="1">
        <f t="array" aca="1" ref="AC71" ca="1">crecimiento_ultimo_año(IMAE[[#This Row],[Honduras]])</f>
        <v>6.7721543684395424</v>
      </c>
      <c r="AD71" s="7" cm="1">
        <f t="array" aca="1" ref="AD71" ca="1">crecimiento_ultimo_año(IMAE[[#This Row],[Nicaragua]])</f>
        <v>6.3559353996786472</v>
      </c>
      <c r="AE71" s="7" cm="1">
        <f t="array" aca="1" ref="AE71" ca="1">crecimiento_ultimo_año(IMAE[[#This Row],[República Dominicana]])</f>
        <v>3.7042796945931711</v>
      </c>
      <c r="AG71" s="6">
        <f>IMAE[[#This Row],[Mes]]</f>
        <v>40848</v>
      </c>
      <c r="AH71" s="7" cm="1">
        <f t="array" aca="1" ref="AH71" ca="1">variacion_mensual(IMAE[[#This Row],[Costa Rica]])</f>
        <v>0.3935071323167838</v>
      </c>
      <c r="AI71" s="7" cm="1">
        <f t="array" aca="1" ref="AI71" ca="1">variacion_mensual(IMAE[[#This Row],[El Salvador]])</f>
        <v>1.1208104321586365</v>
      </c>
      <c r="AJ71" s="7" cm="1">
        <f t="array" aca="1" ref="AJ71" ca="1">variacion_mensual(IMAE[[#This Row],[Guatemala]])</f>
        <v>4.2256496936410315E-2</v>
      </c>
      <c r="AK71" s="7" cm="1">
        <f t="array" aca="1" ref="AK71" ca="1">variacion_mensual(IMAE[[#This Row],[Honduras]])</f>
        <v>5.9260855511245047E-2</v>
      </c>
      <c r="AL71" s="7" cm="1">
        <f t="array" aca="1" ref="AL71" ca="1">variacion_mensual(IMAE[[#This Row],[Nicaragua]])</f>
        <v>0.15883631499749029</v>
      </c>
      <c r="AM71" s="7" cm="1">
        <f t="array" aca="1" ref="AM71" ca="1">variacion_mensual(IMAE[[#This Row],[República Dominicana]])</f>
        <v>0.31403836360550663</v>
      </c>
    </row>
    <row r="72" spans="1:39" x14ac:dyDescent="0.25">
      <c r="A72" s="5">
        <v>40878</v>
      </c>
      <c r="B72" s="3">
        <v>81.96</v>
      </c>
      <c r="C72" s="3">
        <v>95.21</v>
      </c>
      <c r="D72" s="3">
        <v>94.77</v>
      </c>
      <c r="E72" s="3">
        <v>185.91</v>
      </c>
      <c r="F72" s="3">
        <v>120.28</v>
      </c>
      <c r="G72" s="3">
        <v>118.54</v>
      </c>
      <c r="I72" s="6">
        <v>40878</v>
      </c>
      <c r="J72" s="7" cm="1">
        <f t="array" aca="1" ref="J72" ca="1">variacion_interanual(IMAE[[#This Row],[Costa Rica]])</f>
        <v>4.5674917070681387</v>
      </c>
      <c r="K72" s="7" cm="1">
        <f t="array" aca="1" ref="K72" ca="1">variacion_interanual(IMAE[[#This Row],[El Salvador]])</f>
        <v>3.4553949798978412</v>
      </c>
      <c r="L72" s="7" cm="1">
        <f t="array" aca="1" ref="L72" ca="1">variacion_interanual(IMAE[[#This Row],[Guatemala]])</f>
        <v>3.4832932954793616</v>
      </c>
      <c r="M72" s="7" cm="1">
        <f t="array" aca="1" ref="M72" ca="1">variacion_interanual(IMAE[[#This Row],[Honduras]])</f>
        <v>4.5789503290768918</v>
      </c>
      <c r="N72" s="7" cm="1">
        <f t="array" aca="1" ref="N72" ca="1">variacion_interanual(IMAE[[#This Row],[Nicaragua]])</f>
        <v>5.7220708446866553</v>
      </c>
      <c r="O72" s="7" cm="1">
        <f t="array" aca="1" ref="O72" ca="1">variacion_interanual(IMAE[[#This Row],[República Dominicana]])</f>
        <v>2.2249051397033481</v>
      </c>
      <c r="Q72" s="6">
        <v>40878</v>
      </c>
      <c r="R72" s="7" cm="1">
        <f t="array" aca="1" ref="R72" ca="1">variacion_acumulada(IMAE[[#This Row],[Costa Rica]],IMAE_VA[[#This Row],[Mes]])</f>
        <v>4.0346101497180875</v>
      </c>
      <c r="S72" s="7" cm="1">
        <f t="array" aca="1" ref="S72" ca="1">variacion_acumulada(IMAE[[#This Row],[El Salvador]],IMAE_VA[[#This Row],[Mes]])</f>
        <v>3.9517601283446169</v>
      </c>
      <c r="T72" s="7" cm="1">
        <f t="array" aca="1" ref="T72" ca="1">variacion_acumulada(IMAE[[#This Row],[Guatemala]],IMAE_VA[[#This Row],[Mes]])</f>
        <v>4.3733863328194289</v>
      </c>
      <c r="U72" s="7" cm="1">
        <f t="array" aca="1" ref="U72" ca="1">variacion_acumulada(IMAE[[#This Row],[Honduras]],IMAE_VA[[#This Row],[Mes]])</f>
        <v>6.5894989108867597</v>
      </c>
      <c r="V72" s="7" cm="1">
        <f t="array" aca="1" ref="V72" ca="1">variacion_acumulada(IMAE[[#This Row],[Nicaragua]],IMAE_VA[[#This Row],[Mes]])</f>
        <v>6.3695893785107094</v>
      </c>
      <c r="W72" s="7" cm="1">
        <f t="array" aca="1" ref="W72" ca="1">variacion_acumulada(IMAE[[#This Row],[República Dominicana]],IMAE_VA[[#This Row],[Mes]])</f>
        <v>3.3397417482450287</v>
      </c>
      <c r="Y72" s="6">
        <f>IMAE[[#This Row],[Mes]]</f>
        <v>40878</v>
      </c>
      <c r="Z72" s="7" cm="1">
        <f t="array" aca="1" ref="Z72" ca="1">crecimiento_ultimo_año(IMAE[[#This Row],[Costa Rica]])</f>
        <v>4.0346101497180875</v>
      </c>
      <c r="AA72" s="7" cm="1">
        <f t="array" aca="1" ref="AA72" ca="1">crecimiento_ultimo_año(IMAE[[#This Row],[El Salvador]])</f>
        <v>3.9517601283446169</v>
      </c>
      <c r="AB72" s="7" cm="1">
        <f t="array" aca="1" ref="AB72" ca="1">crecimiento_ultimo_año(IMAE[[#This Row],[Guatemala]])</f>
        <v>4.3733863328194289</v>
      </c>
      <c r="AC72" s="7" cm="1">
        <f t="array" aca="1" ref="AC72" ca="1">crecimiento_ultimo_año(IMAE[[#This Row],[Honduras]])</f>
        <v>6.5894989108867597</v>
      </c>
      <c r="AD72" s="7" cm="1">
        <f t="array" aca="1" ref="AD72" ca="1">crecimiento_ultimo_año(IMAE[[#This Row],[Nicaragua]])</f>
        <v>6.3695893785107094</v>
      </c>
      <c r="AE72" s="7" cm="1">
        <f t="array" aca="1" ref="AE72" ca="1">crecimiento_ultimo_año(IMAE[[#This Row],[República Dominicana]])</f>
        <v>3.3397417482450287</v>
      </c>
      <c r="AG72" s="6">
        <f>IMAE[[#This Row],[Mes]]</f>
        <v>40878</v>
      </c>
      <c r="AH72" s="7" cm="1">
        <f t="array" aca="1" ref="AH72" ca="1">variacion_mensual(IMAE[[#This Row],[Costa Rica]])</f>
        <v>0.39196472317490905</v>
      </c>
      <c r="AI72" s="7" cm="1">
        <f t="array" aca="1" ref="AI72" ca="1">variacion_mensual(IMAE[[#This Row],[El Salvador]])</f>
        <v>1.4707449642971326</v>
      </c>
      <c r="AJ72" s="7" cm="1">
        <f t="array" aca="1" ref="AJ72" ca="1">variacion_mensual(IMAE[[#This Row],[Guatemala]])</f>
        <v>7.3917634635689566E-2</v>
      </c>
      <c r="AK72" s="7" cm="1">
        <f t="array" aca="1" ref="AK72" ca="1">variacion_mensual(IMAE[[#This Row],[Honduras]])</f>
        <v>9.6914876433529251E-2</v>
      </c>
      <c r="AL72" s="7" cm="1">
        <f t="array" aca="1" ref="AL72" ca="1">variacion_mensual(IMAE[[#This Row],[Nicaragua]])</f>
        <v>0.39228778899924599</v>
      </c>
      <c r="AM72" s="7" cm="1">
        <f t="array" aca="1" ref="AM72" ca="1">variacion_mensual(IMAE[[#This Row],[República Dominicana]])</f>
        <v>0.29613334461460195</v>
      </c>
    </row>
    <row r="73" spans="1:39" x14ac:dyDescent="0.25">
      <c r="A73" s="5">
        <v>40909</v>
      </c>
      <c r="B73" s="3">
        <v>82.33</v>
      </c>
      <c r="C73" s="3">
        <v>95.47</v>
      </c>
      <c r="D73" s="3">
        <v>94.93</v>
      </c>
      <c r="E73" s="3">
        <v>186.56</v>
      </c>
      <c r="F73" s="3">
        <v>120.93</v>
      </c>
      <c r="G73" s="3">
        <v>118.82</v>
      </c>
      <c r="I73" s="6">
        <v>40909</v>
      </c>
      <c r="J73" s="7" cm="1">
        <f t="array" aca="1" ref="J73" ca="1">variacion_interanual(IMAE[[#This Row],[Costa Rica]])</f>
        <v>4.692268565615465</v>
      </c>
      <c r="K73" s="7" cm="1">
        <f t="array" aca="1" ref="K73" ca="1">variacion_interanual(IMAE[[#This Row],[El Salvador]])</f>
        <v>2.3039005572224713</v>
      </c>
      <c r="L73" s="7" cm="1">
        <f t="array" aca="1" ref="L73" ca="1">variacion_interanual(IMAE[[#This Row],[Guatemala]])</f>
        <v>3.2633525508539041</v>
      </c>
      <c r="M73" s="7" cm="1">
        <f t="array" aca="1" ref="M73" ca="1">variacion_interanual(IMAE[[#This Row],[Honduras]])</f>
        <v>3.8752783964365323</v>
      </c>
      <c r="N73" s="7" cm="1">
        <f t="array" aca="1" ref="N73" ca="1">variacion_interanual(IMAE[[#This Row],[Nicaragua]])</f>
        <v>5.9581179356873903</v>
      </c>
      <c r="O73" s="7" cm="1">
        <f t="array" aca="1" ref="O73" ca="1">variacion_interanual(IMAE[[#This Row],[República Dominicana]])</f>
        <v>2.2723360302977946</v>
      </c>
      <c r="Q73" s="6">
        <v>40909</v>
      </c>
      <c r="R73" s="7" cm="1">
        <f t="array" aca="1" ref="R73" ca="1">variacion_acumulada(IMAE[[#This Row],[Costa Rica]],IMAE_VA[[#This Row],[Mes]])</f>
        <v>4.692268565615465</v>
      </c>
      <c r="S73" s="7" cm="1">
        <f t="array" aca="1" ref="S73" ca="1">variacion_acumulada(IMAE[[#This Row],[El Salvador]],IMAE_VA[[#This Row],[Mes]])</f>
        <v>2.3039005572224713</v>
      </c>
      <c r="T73" s="7" cm="1">
        <f t="array" aca="1" ref="T73" ca="1">variacion_acumulada(IMAE[[#This Row],[Guatemala]],IMAE_VA[[#This Row],[Mes]])</f>
        <v>3.2633525508539041</v>
      </c>
      <c r="U73" s="7" cm="1">
        <f t="array" aca="1" ref="U73" ca="1">variacion_acumulada(IMAE[[#This Row],[Honduras]],IMAE_VA[[#This Row],[Mes]])</f>
        <v>3.8752783964365323</v>
      </c>
      <c r="V73" s="7" cm="1">
        <f t="array" aca="1" ref="V73" ca="1">variacion_acumulada(IMAE[[#This Row],[Nicaragua]],IMAE_VA[[#This Row],[Mes]])</f>
        <v>5.9581179356873903</v>
      </c>
      <c r="W73" s="7" cm="1">
        <f t="array" aca="1" ref="W73" ca="1">variacion_acumulada(IMAE[[#This Row],[República Dominicana]],IMAE_VA[[#This Row],[Mes]])</f>
        <v>2.2723360302977946</v>
      </c>
      <c r="Y73" s="6">
        <f>IMAE[[#This Row],[Mes]]</f>
        <v>40909</v>
      </c>
      <c r="Z73" s="7" cm="1">
        <f t="array" aca="1" ref="Z73" ca="1">crecimiento_ultimo_año(IMAE[[#This Row],[Costa Rica]])</f>
        <v>4.0925094479795865</v>
      </c>
      <c r="AA73" s="7" cm="1">
        <f t="array" aca="1" ref="AA73" ca="1">crecimiento_ultimo_año(IMAE[[#This Row],[El Salvador]])</f>
        <v>3.860794409709456</v>
      </c>
      <c r="AB73" s="7" cm="1">
        <f t="array" aca="1" ref="AB73" ca="1">crecimiento_ultimo_año(IMAE[[#This Row],[Guatemala]])</f>
        <v>4.3225878126909256</v>
      </c>
      <c r="AC73" s="7" cm="1">
        <f t="array" aca="1" ref="AC73" ca="1">crecimiento_ultimo_año(IMAE[[#This Row],[Honduras]])</f>
        <v>6.3513585238869741</v>
      </c>
      <c r="AD73" s="7" cm="1">
        <f t="array" aca="1" ref="AD73" ca="1">crecimiento_ultimo_año(IMAE[[#This Row],[Nicaragua]])</f>
        <v>6.4032116984771514</v>
      </c>
      <c r="AE73" s="7" cm="1">
        <f t="array" aca="1" ref="AE73" ca="1">crecimiento_ultimo_año(IMAE[[#This Row],[República Dominicana]])</f>
        <v>3.0574761524192029</v>
      </c>
      <c r="AG73" s="6">
        <f>IMAE[[#This Row],[Mes]]</f>
        <v>40909</v>
      </c>
      <c r="AH73" s="7" cm="1">
        <f t="array" aca="1" ref="AH73" ca="1">variacion_mensual(IMAE[[#This Row],[Costa Rica]])</f>
        <v>0.45143972669594579</v>
      </c>
      <c r="AI73" s="7" cm="1">
        <f t="array" aca="1" ref="AI73" ca="1">variacion_mensual(IMAE[[#This Row],[El Salvador]])</f>
        <v>0.27308055876484882</v>
      </c>
      <c r="AJ73" s="7" cm="1">
        <f t="array" aca="1" ref="AJ73" ca="1">variacion_mensual(IMAE[[#This Row],[Guatemala]])</f>
        <v>0.16882979845944668</v>
      </c>
      <c r="AK73" s="7" cm="1">
        <f t="array" aca="1" ref="AK73" ca="1">variacion_mensual(IMAE[[#This Row],[Honduras]])</f>
        <v>0.34963154214404657</v>
      </c>
      <c r="AL73" s="7" cm="1">
        <f t="array" aca="1" ref="AL73" ca="1">variacion_mensual(IMAE[[#This Row],[Nicaragua]])</f>
        <v>0.54040571998670295</v>
      </c>
      <c r="AM73" s="7" cm="1">
        <f t="array" aca="1" ref="AM73" ca="1">variacion_mensual(IMAE[[#This Row],[República Dominicana]])</f>
        <v>0.23620718744725711</v>
      </c>
    </row>
    <row r="74" spans="1:39" x14ac:dyDescent="0.25">
      <c r="A74" s="5">
        <v>40940</v>
      </c>
      <c r="B74" s="3">
        <v>82.63</v>
      </c>
      <c r="C74" s="3">
        <v>95.66</v>
      </c>
      <c r="D74" s="3">
        <v>95.25</v>
      </c>
      <c r="E74" s="3">
        <v>187.62</v>
      </c>
      <c r="F74" s="3">
        <v>121.67</v>
      </c>
      <c r="G74" s="3">
        <v>119.15</v>
      </c>
      <c r="I74" s="6">
        <v>40940</v>
      </c>
      <c r="J74" s="7" cm="1">
        <f t="array" aca="1" ref="J74" ca="1">variacion_interanual(IMAE[[#This Row],[Costa Rica]])</f>
        <v>4.7407782988971858</v>
      </c>
      <c r="K74" s="7" cm="1">
        <f t="array" aca="1" ref="K74" ca="1">variacion_interanual(IMAE[[#This Row],[El Salvador]])</f>
        <v>2.4197002141327584</v>
      </c>
      <c r="L74" s="7" cm="1">
        <f t="array" aca="1" ref="L74" ca="1">variacion_interanual(IMAE[[#This Row],[Guatemala]])</f>
        <v>3.207281395600825</v>
      </c>
      <c r="M74" s="7" cm="1">
        <f t="array" aca="1" ref="M74" ca="1">variacion_interanual(IMAE[[#This Row],[Honduras]])</f>
        <v>4.0022172949002233</v>
      </c>
      <c r="N74" s="7" cm="1">
        <f t="array" aca="1" ref="N74" ca="1">variacion_interanual(IMAE[[#This Row],[Nicaragua]])</f>
        <v>6.0027879421502117</v>
      </c>
      <c r="O74" s="7" cm="1">
        <f t="array" aca="1" ref="O74" ca="1">variacion_interanual(IMAE[[#This Row],[República Dominicana]])</f>
        <v>2.476993205470035</v>
      </c>
      <c r="Q74" s="6">
        <v>40940</v>
      </c>
      <c r="R74" s="7" cm="1">
        <f t="array" aca="1" ref="R74" ca="1">variacion_acumulada(IMAE[[#This Row],[Costa Rica]],IMAE_VA[[#This Row],[Mes]])</f>
        <v>4.7165619247127477</v>
      </c>
      <c r="S74" s="7" cm="1">
        <f t="array" aca="1" ref="S74" ca="1">variacion_acumulada(IMAE[[#This Row],[El Salvador]],IMAE_VA[[#This Row],[Mes]])</f>
        <v>2.3618251928020584</v>
      </c>
      <c r="T74" s="7" cm="1">
        <f t="array" aca="1" ref="T74" ca="1">variacion_acumulada(IMAE[[#This Row],[Guatemala]],IMAE_VA[[#This Row],[Mes]])</f>
        <v>3.235262186516108</v>
      </c>
      <c r="U74" s="7" cm="1">
        <f t="array" aca="1" ref="U74" ca="1">variacion_acumulada(IMAE[[#This Row],[Honduras]],IMAE_VA[[#This Row],[Mes]])</f>
        <v>3.9388888888888918</v>
      </c>
      <c r="V74" s="7" cm="1">
        <f t="array" aca="1" ref="V74" ca="1">variacion_acumulada(IMAE[[#This Row],[Nicaragua]],IMAE_VA[[#This Row],[Mes]])</f>
        <v>5.9805163601415412</v>
      </c>
      <c r="W74" s="7" cm="1">
        <f t="array" aca="1" ref="W74" ca="1">variacion_acumulada(IMAE[[#This Row],[República Dominicana]],IMAE_VA[[#This Row],[Mes]])</f>
        <v>2.3747042374704375</v>
      </c>
      <c r="Y74" s="6">
        <f>IMAE[[#This Row],[Mes]]</f>
        <v>40940</v>
      </c>
      <c r="Z74" s="7" cm="1">
        <f t="array" aca="1" ref="Z74" ca="1">crecimiento_ultimo_año(IMAE[[#This Row],[Costa Rica]])</f>
        <v>4.1643412183918205</v>
      </c>
      <c r="AA74" s="7" cm="1">
        <f t="array" aca="1" ref="AA74" ca="1">crecimiento_ultimo_año(IMAE[[#This Row],[El Salvador]])</f>
        <v>3.8156386149965638</v>
      </c>
      <c r="AB74" s="7" cm="1">
        <f t="array" aca="1" ref="AB74" ca="1">crecimiento_ultimo_año(IMAE[[#This Row],[Guatemala]])</f>
        <v>4.2597565589730824</v>
      </c>
      <c r="AC74" s="7" cm="1">
        <f t="array" aca="1" ref="AC74" ca="1">crecimiento_ultimo_año(IMAE[[#This Row],[Honduras]])</f>
        <v>6.1741080216830779</v>
      </c>
      <c r="AD74" s="7" cm="1">
        <f t="array" aca="1" ref="AD74" ca="1">crecimiento_ultimo_año(IMAE[[#This Row],[Nicaragua]])</f>
        <v>6.414720895278081</v>
      </c>
      <c r="AE74" s="7" cm="1">
        <f t="array" aca="1" ref="AE74" ca="1">crecimiento_ultimo_año(IMAE[[#This Row],[República Dominicana]])</f>
        <v>2.8658861679362602</v>
      </c>
      <c r="AG74" s="6">
        <f>IMAE[[#This Row],[Mes]]</f>
        <v>40940</v>
      </c>
      <c r="AH74" s="7" cm="1">
        <f t="array" aca="1" ref="AH74" ca="1">variacion_mensual(IMAE[[#This Row],[Costa Rica]])</f>
        <v>0.3643872221547495</v>
      </c>
      <c r="AI74" s="7" cm="1">
        <f t="array" aca="1" ref="AI74" ca="1">variacion_mensual(IMAE[[#This Row],[El Salvador]])</f>
        <v>0.19901539750706299</v>
      </c>
      <c r="AJ74" s="7" cm="1">
        <f t="array" aca="1" ref="AJ74" ca="1">variacion_mensual(IMAE[[#This Row],[Guatemala]])</f>
        <v>0.33709048772778694</v>
      </c>
      <c r="AK74" s="7" cm="1">
        <f t="array" aca="1" ref="AK74" ca="1">variacion_mensual(IMAE[[#This Row],[Honduras]])</f>
        <v>0.56818181818181213</v>
      </c>
      <c r="AL74" s="7" cm="1">
        <f t="array" aca="1" ref="AL74" ca="1">variacion_mensual(IMAE[[#This Row],[Nicaragua]])</f>
        <v>0.61192425370049097</v>
      </c>
      <c r="AM74" s="7" cm="1">
        <f t="array" aca="1" ref="AM74" ca="1">variacion_mensual(IMAE[[#This Row],[República Dominicana]])</f>
        <v>0.27773102171353425</v>
      </c>
    </row>
    <row r="75" spans="1:39" x14ac:dyDescent="0.25">
      <c r="A75" s="5">
        <v>40969</v>
      </c>
      <c r="B75" s="3">
        <v>82.82</v>
      </c>
      <c r="C75" s="3">
        <v>96.3</v>
      </c>
      <c r="D75" s="3">
        <v>95.63</v>
      </c>
      <c r="E75" s="3">
        <v>189.03</v>
      </c>
      <c r="F75" s="3">
        <v>122.45</v>
      </c>
      <c r="G75" s="3">
        <v>119.61</v>
      </c>
      <c r="I75" s="6">
        <v>40969</v>
      </c>
      <c r="J75" s="7" cm="1">
        <f t="array" aca="1" ref="J75" ca="1">variacion_interanual(IMAE[[#This Row],[Costa Rica]])</f>
        <v>4.5575053654841602</v>
      </c>
      <c r="K75" s="7" cm="1">
        <f t="array" aca="1" ref="K75" ca="1">variacion_interanual(IMAE[[#This Row],[El Salvador]])</f>
        <v>2.7528809218950068</v>
      </c>
      <c r="L75" s="7" cm="1">
        <f t="array" aca="1" ref="L75" ca="1">variacion_interanual(IMAE[[#This Row],[Guatemala]])</f>
        <v>3.2164058283863817</v>
      </c>
      <c r="M75" s="7" cm="1">
        <f t="array" aca="1" ref="M75" ca="1">variacion_interanual(IMAE[[#This Row],[Honduras]])</f>
        <v>4.5230854299143086</v>
      </c>
      <c r="N75" s="7" cm="1">
        <f t="array" aca="1" ref="N75" ca="1">variacion_interanual(IMAE[[#This Row],[Nicaragua]])</f>
        <v>5.7974771038534767</v>
      </c>
      <c r="O75" s="7" cm="1">
        <f t="array" aca="1" ref="O75" ca="1">variacion_interanual(IMAE[[#This Row],[República Dominicana]])</f>
        <v>2.872624064677054</v>
      </c>
      <c r="Q75" s="6">
        <v>40969</v>
      </c>
      <c r="R75" s="7" cm="1">
        <f t="array" aca="1" ref="R75" ca="1">variacion_acumulada(IMAE[[#This Row],[Costa Rica]],IMAE_VA[[#This Row],[Mes]])</f>
        <v>4.6633437526400146</v>
      </c>
      <c r="S75" s="7" cm="1">
        <f t="array" aca="1" ref="S75" ca="1">variacion_acumulada(IMAE[[#This Row],[El Salvador]],IMAE_VA[[#This Row],[Mes]])</f>
        <v>2.492511767222938</v>
      </c>
      <c r="T75" s="7" cm="1">
        <f t="array" aca="1" ref="T75" ca="1">variacion_acumulada(IMAE[[#This Row],[Guatemala]],IMAE_VA[[#This Row],[Mes]])</f>
        <v>3.228952215841363</v>
      </c>
      <c r="U75" s="7" cm="1">
        <f t="array" aca="1" ref="U75" ca="1">variacion_acumulada(IMAE[[#This Row],[Honduras]],IMAE_VA[[#This Row],[Mes]])</f>
        <v>4.1342331515207498</v>
      </c>
      <c r="V75" s="7" cm="1">
        <f t="array" aca="1" ref="V75" ca="1">variacion_acumulada(IMAE[[#This Row],[Nicaragua]],IMAE_VA[[#This Row],[Mes]])</f>
        <v>5.9190483098795932</v>
      </c>
      <c r="W75" s="7" cm="1">
        <f t="array" aca="1" ref="W75" ca="1">variacion_acumulada(IMAE[[#This Row],[República Dominicana]],IMAE_VA[[#This Row],[Mes]])</f>
        <v>2.5407203487038288</v>
      </c>
      <c r="Y75" s="6">
        <f>IMAE[[#This Row],[Mes]]</f>
        <v>40969</v>
      </c>
      <c r="Z75" s="7" cm="1">
        <f t="array" aca="1" ref="Z75" ca="1">crecimiento_ultimo_año(IMAE[[#This Row],[Costa Rica]])</f>
        <v>4.2240410848981114</v>
      </c>
      <c r="AA75" s="7" cm="1">
        <f t="array" aca="1" ref="AA75" ca="1">crecimiento_ultimo_año(IMAE[[#This Row],[El Salvador]])</f>
        <v>3.7591578023103756</v>
      </c>
      <c r="AB75" s="7" cm="1">
        <f t="array" aca="1" ref="AB75" ca="1">crecimiento_ultimo_año(IMAE[[#This Row],[Guatemala]])</f>
        <v>4.1934178332934779</v>
      </c>
      <c r="AC75" s="7" cm="1">
        <f t="array" aca="1" ref="AC75" ca="1">crecimiento_ultimo_año(IMAE[[#This Row],[Honduras]])</f>
        <v>5.9700352358125874</v>
      </c>
      <c r="AD75" s="7" cm="1">
        <f t="array" aca="1" ref="AD75" ca="1">crecimiento_ultimo_año(IMAE[[#This Row],[Nicaragua]])</f>
        <v>6.3600159888670182</v>
      </c>
      <c r="AE75" s="7" cm="1">
        <f t="array" aca="1" ref="AE75" ca="1">crecimiento_ultimo_año(IMAE[[#This Row],[República Dominicana]])</f>
        <v>2.7623304023758122</v>
      </c>
      <c r="AG75" s="6">
        <f>IMAE[[#This Row],[Mes]]</f>
        <v>40969</v>
      </c>
      <c r="AH75" s="7" cm="1">
        <f t="array" aca="1" ref="AH75" ca="1">variacion_mensual(IMAE[[#This Row],[Costa Rica]])</f>
        <v>0.22994069950381668</v>
      </c>
      <c r="AI75" s="7" cm="1">
        <f t="array" aca="1" ref="AI75" ca="1">variacion_mensual(IMAE[[#This Row],[El Salvador]])</f>
        <v>0.66903616976792257</v>
      </c>
      <c r="AJ75" s="7" cm="1">
        <f t="array" aca="1" ref="AJ75" ca="1">variacion_mensual(IMAE[[#This Row],[Guatemala]])</f>
        <v>0.39895013123358858</v>
      </c>
      <c r="AK75" s="7" cm="1">
        <f t="array" aca="1" ref="AK75" ca="1">variacion_mensual(IMAE[[#This Row],[Honduras]])</f>
        <v>0.75151902782220059</v>
      </c>
      <c r="AL75" s="7" cm="1">
        <f t="array" aca="1" ref="AL75" ca="1">variacion_mensual(IMAE[[#This Row],[Nicaragua]])</f>
        <v>0.64107832662119169</v>
      </c>
      <c r="AM75" s="7" cm="1">
        <f t="array" aca="1" ref="AM75" ca="1">variacion_mensual(IMAE[[#This Row],[República Dominicana]])</f>
        <v>0.38606798153586475</v>
      </c>
    </row>
    <row r="76" spans="1:39" x14ac:dyDescent="0.25">
      <c r="A76" s="5">
        <v>41000</v>
      </c>
      <c r="B76" s="3">
        <v>82.93</v>
      </c>
      <c r="C76" s="3">
        <v>96.84</v>
      </c>
      <c r="D76" s="3">
        <v>95.94</v>
      </c>
      <c r="E76" s="3">
        <v>190.5</v>
      </c>
      <c r="F76" s="3">
        <v>123.16</v>
      </c>
      <c r="G76" s="3">
        <v>120.09</v>
      </c>
      <c r="I76" s="6">
        <v>41000</v>
      </c>
      <c r="J76" s="7" cm="1">
        <f t="array" aca="1" ref="J76" ca="1">variacion_interanual(IMAE[[#This Row],[Costa Rica]])</f>
        <v>4.2096004021110911</v>
      </c>
      <c r="K76" s="7" cm="1">
        <f t="array" aca="1" ref="K76" ca="1">variacion_interanual(IMAE[[#This Row],[El Salvador]])</f>
        <v>2.313787638668785</v>
      </c>
      <c r="L76" s="7" cm="1">
        <f t="array" aca="1" ref="L76" ca="1">variacion_interanual(IMAE[[#This Row],[Guatemala]])</f>
        <v>3.150198903343715</v>
      </c>
      <c r="M76" s="7" cm="1">
        <f t="array" aca="1" ref="M76" ca="1">variacion_interanual(IMAE[[#This Row],[Honduras]])</f>
        <v>5.1092474067534699</v>
      </c>
      <c r="N76" s="7" cm="1">
        <f t="array" aca="1" ref="N76" ca="1">variacion_interanual(IMAE[[#This Row],[Nicaragua]])</f>
        <v>5.3550042771599582</v>
      </c>
      <c r="O76" s="7" cm="1">
        <f t="array" aca="1" ref="O76" ca="1">variacion_interanual(IMAE[[#This Row],[República Dominicana]])</f>
        <v>3.3121128699242997</v>
      </c>
      <c r="Q76" s="6">
        <v>41000</v>
      </c>
      <c r="R76" s="7" cm="1">
        <f t="array" aca="1" ref="R76" ca="1">variacion_acumulada(IMAE[[#This Row],[Costa Rica]],IMAE_VA[[#This Row],[Mes]])</f>
        <v>4.5491906929691517</v>
      </c>
      <c r="S76" s="7" cm="1">
        <f t="array" aca="1" ref="S76" ca="1">variacion_acumulada(IMAE[[#This Row],[El Salvador]],IMAE_VA[[#This Row],[Mes]])</f>
        <v>2.4474126209709457</v>
      </c>
      <c r="T76" s="7" cm="1">
        <f t="array" aca="1" ref="T76" ca="1">variacion_acumulada(IMAE[[#This Row],[Guatemala]],IMAE_VA[[#This Row],[Mes]])</f>
        <v>3.2091489131610196</v>
      </c>
      <c r="U76" s="7" cm="1">
        <f t="array" aca="1" ref="U76" ca="1">variacion_acumulada(IMAE[[#This Row],[Honduras]],IMAE_VA[[#This Row],[Mes]])</f>
        <v>4.3789555318589191</v>
      </c>
      <c r="V76" s="7" cm="1">
        <f t="array" aca="1" ref="V76" ca="1">variacion_acumulada(IMAE[[#This Row],[Nicaragua]],IMAE_VA[[#This Row],[Mes]])</f>
        <v>5.7761889286101376</v>
      </c>
      <c r="W76" s="7" cm="1">
        <f t="array" aca="1" ref="W76" ca="1">variacion_acumulada(IMAE[[#This Row],[República Dominicana]],IMAE_VA[[#This Row],[Mes]])</f>
        <v>2.733568479008941</v>
      </c>
      <c r="Y76" s="6">
        <f>IMAE[[#This Row],[Mes]]</f>
        <v>41000</v>
      </c>
      <c r="Z76" s="7" cm="1">
        <f t="array" aca="1" ref="Z76" ca="1">crecimiento_ultimo_año(IMAE[[#This Row],[Costa Rica]])</f>
        <v>4.2445183858032864</v>
      </c>
      <c r="AA76" s="7" cm="1">
        <f t="array" aca="1" ref="AA76" ca="1">crecimiento_ultimo_año(IMAE[[#This Row],[El Salvador]])</f>
        <v>3.5352201200572253</v>
      </c>
      <c r="AB76" s="7" cm="1">
        <f t="array" aca="1" ref="AB76" ca="1">crecimiento_ultimo_año(IMAE[[#This Row],[Guatemala]])</f>
        <v>4.1086095629216945</v>
      </c>
      <c r="AC76" s="7" cm="1">
        <f t="array" aca="1" ref="AC76" ca="1">crecimiento_ultimo_año(IMAE[[#This Row],[Honduras]])</f>
        <v>5.8441373415016651</v>
      </c>
      <c r="AD76" s="7" cm="1">
        <f t="array" aca="1" ref="AD76" ca="1">crecimiento_ultimo_año(IMAE[[#This Row],[Nicaragua]])</f>
        <v>6.2086019606111709</v>
      </c>
      <c r="AE76" s="7" cm="1">
        <f t="array" aca="1" ref="AE76" ca="1">crecimiento_ultimo_año(IMAE[[#This Row],[República Dominicana]])</f>
        <v>2.731494920174149</v>
      </c>
      <c r="AG76" s="6">
        <f>IMAE[[#This Row],[Mes]]</f>
        <v>41000</v>
      </c>
      <c r="AH76" s="7" cm="1">
        <f t="array" aca="1" ref="AH76" ca="1">variacion_mensual(IMAE[[#This Row],[Costa Rica]])</f>
        <v>0.13281815986478929</v>
      </c>
      <c r="AI76" s="7" cm="1">
        <f t="array" aca="1" ref="AI76" ca="1">variacion_mensual(IMAE[[#This Row],[El Salvador]])</f>
        <v>0.56074766355140859</v>
      </c>
      <c r="AJ76" s="7" cm="1">
        <f t="array" aca="1" ref="AJ76" ca="1">variacion_mensual(IMAE[[#This Row],[Guatemala]])</f>
        <v>0.32416605667677789</v>
      </c>
      <c r="AK76" s="7" cm="1">
        <f t="array" aca="1" ref="AK76" ca="1">variacion_mensual(IMAE[[#This Row],[Honduras]])</f>
        <v>0.77765434058085781</v>
      </c>
      <c r="AL76" s="7" cm="1">
        <f t="array" aca="1" ref="AL76" ca="1">variacion_mensual(IMAE[[#This Row],[Nicaragua]])</f>
        <v>0.5798285014291471</v>
      </c>
      <c r="AM76" s="7" cm="1">
        <f t="array" aca="1" ref="AM76" ca="1">variacion_mensual(IMAE[[#This Row],[República Dominicana]])</f>
        <v>0.4013042387760235</v>
      </c>
    </row>
    <row r="77" spans="1:39" x14ac:dyDescent="0.25">
      <c r="A77" s="5">
        <v>41030</v>
      </c>
      <c r="B77" s="3">
        <v>83.02</v>
      </c>
      <c r="C77" s="3">
        <v>97.84</v>
      </c>
      <c r="D77" s="3">
        <v>96.14</v>
      </c>
      <c r="E77" s="3">
        <v>191.84</v>
      </c>
      <c r="F77" s="3">
        <v>123.8</v>
      </c>
      <c r="G77" s="3">
        <v>120.35</v>
      </c>
      <c r="I77" s="6">
        <v>41030</v>
      </c>
      <c r="J77" s="7" cm="1">
        <f t="array" aca="1" ref="J77" ca="1">variacion_interanual(IMAE[[#This Row],[Costa Rica]])</f>
        <v>3.9439088518842924</v>
      </c>
      <c r="K77" s="7" cm="1">
        <f t="array" aca="1" ref="K77" ca="1">variacion_interanual(IMAE[[#This Row],[El Salvador]])</f>
        <v>3.4905859953458851</v>
      </c>
      <c r="L77" s="7" cm="1">
        <f t="array" aca="1" ref="L77" ca="1">variacion_interanual(IMAE[[#This Row],[Guatemala]])</f>
        <v>2.9997857295907426</v>
      </c>
      <c r="M77" s="7" cm="1">
        <f t="array" aca="1" ref="M77" ca="1">variacion_interanual(IMAE[[#This Row],[Honduras]])</f>
        <v>5.5573896775613418</v>
      </c>
      <c r="N77" s="7" cm="1">
        <f t="array" aca="1" ref="N77" ca="1">variacion_interanual(IMAE[[#This Row],[Nicaragua]])</f>
        <v>4.9063638674688548</v>
      </c>
      <c r="O77" s="7" cm="1">
        <f t="array" aca="1" ref="O77" ca="1">variacion_interanual(IMAE[[#This Row],[República Dominicana]])</f>
        <v>3.5625161345839373</v>
      </c>
      <c r="Q77" s="6">
        <v>41030</v>
      </c>
      <c r="R77" s="7" cm="1">
        <f t="array" aca="1" ref="R77" ca="1">variacion_acumulada(IMAE[[#This Row],[Costa Rica]],IMAE_VA[[#This Row],[Mes]])</f>
        <v>4.4271687826547668</v>
      </c>
      <c r="S77" s="7" cm="1">
        <f t="array" aca="1" ref="S77" ca="1">variacion_acumulada(IMAE[[#This Row],[El Salvador]],IMAE_VA[[#This Row],[Mes]])</f>
        <v>2.657411153461231</v>
      </c>
      <c r="T77" s="7" cm="1">
        <f t="array" aca="1" ref="T77" ca="1">variacion_acumulada(IMAE[[#This Row],[Guatemala]],IMAE_VA[[#This Row],[Mes]])</f>
        <v>3.1669617028625696</v>
      </c>
      <c r="U77" s="7" cm="1">
        <f t="array" aca="1" ref="U77" ca="1">variacion_acumulada(IMAE[[#This Row],[Honduras]],IMAE_VA[[#This Row],[Mes]])</f>
        <v>4.615912284389756</v>
      </c>
      <c r="V77" s="7" cm="1">
        <f t="array" aca="1" ref="V77" ca="1">variacion_acumulada(IMAE[[#This Row],[Nicaragua]],IMAE_VA[[#This Row],[Mes]])</f>
        <v>5.5990751604665601</v>
      </c>
      <c r="W77" s="7" cm="1">
        <f t="array" aca="1" ref="W77" ca="1">variacion_acumulada(IMAE[[#This Row],[República Dominicana]],IMAE_VA[[#This Row],[Mes]])</f>
        <v>2.8993237778963232</v>
      </c>
      <c r="Y77" s="6">
        <f>IMAE[[#This Row],[Mes]]</f>
        <v>41030</v>
      </c>
      <c r="Z77" s="7" cm="1">
        <f t="array" aca="1" ref="Z77" ca="1">crecimiento_ultimo_año(IMAE[[#This Row],[Costa Rica]])</f>
        <v>4.2402789293535026</v>
      </c>
      <c r="AA77" s="7" cm="1">
        <f t="array" aca="1" ref="AA77" ca="1">crecimiento_ultimo_año(IMAE[[#This Row],[El Salvador]])</f>
        <v>3.4044213028057158</v>
      </c>
      <c r="AB77" s="7" cm="1">
        <f t="array" aca="1" ref="AB77" ca="1">crecimiento_ultimo_año(IMAE[[#This Row],[Guatemala]])</f>
        <v>3.9877973037156123</v>
      </c>
      <c r="AC77" s="7" cm="1">
        <f t="array" aca="1" ref="AC77" ca="1">crecimiento_ultimo_año(IMAE[[#This Row],[Honduras]])</f>
        <v>5.7592562850151685</v>
      </c>
      <c r="AD77" s="7" cm="1">
        <f t="array" aca="1" ref="AD77" ca="1">crecimiento_ultimo_año(IMAE[[#This Row],[Nicaragua]])</f>
        <v>5.9795488457825119</v>
      </c>
      <c r="AE77" s="7" cm="1">
        <f t="array" aca="1" ref="AE77" ca="1">crecimiento_ultimo_año(IMAE[[#This Row],[República Dominicana]])</f>
        <v>2.7463580903584139</v>
      </c>
      <c r="AG77" s="6">
        <f>IMAE[[#This Row],[Mes]]</f>
        <v>41030</v>
      </c>
      <c r="AH77" s="7" cm="1">
        <f t="array" aca="1" ref="AH77" ca="1">variacion_mensual(IMAE[[#This Row],[Costa Rica]])</f>
        <v>0.10852526226936554</v>
      </c>
      <c r="AI77" s="7" cm="1">
        <f t="array" aca="1" ref="AI77" ca="1">variacion_mensual(IMAE[[#This Row],[El Salvador]])</f>
        <v>1.0326311441553049</v>
      </c>
      <c r="AJ77" s="7" cm="1">
        <f t="array" aca="1" ref="AJ77" ca="1">variacion_mensual(IMAE[[#This Row],[Guatemala]])</f>
        <v>0.20846362309776545</v>
      </c>
      <c r="AK77" s="7" cm="1">
        <f t="array" aca="1" ref="AK77" ca="1">variacion_mensual(IMAE[[#This Row],[Honduras]])</f>
        <v>0.70341207349080559</v>
      </c>
      <c r="AL77" s="7" cm="1">
        <f t="array" aca="1" ref="AL77" ca="1">variacion_mensual(IMAE[[#This Row],[Nicaragua]])</f>
        <v>0.51964923676517394</v>
      </c>
      <c r="AM77" s="7" cm="1">
        <f t="array" aca="1" ref="AM77" ca="1">variacion_mensual(IMAE[[#This Row],[República Dominicana]])</f>
        <v>0.21650428845032543</v>
      </c>
    </row>
    <row r="78" spans="1:39" x14ac:dyDescent="0.25">
      <c r="A78" s="5">
        <v>41061</v>
      </c>
      <c r="B78" s="3">
        <v>83.12</v>
      </c>
      <c r="C78" s="3">
        <v>98.05</v>
      </c>
      <c r="D78" s="3">
        <v>96.29</v>
      </c>
      <c r="E78" s="3">
        <v>192.98</v>
      </c>
      <c r="F78" s="3">
        <v>124.45</v>
      </c>
      <c r="G78" s="3">
        <v>120.32</v>
      </c>
      <c r="I78" s="6">
        <v>41061</v>
      </c>
      <c r="J78" s="7" cm="1">
        <f t="array" aca="1" ref="J78" ca="1">variacion_interanual(IMAE[[#This Row],[Costa Rica]])</f>
        <v>3.7573336662089618</v>
      </c>
      <c r="K78" s="7" cm="1">
        <f t="array" aca="1" ref="K78" ca="1">variacion_interanual(IMAE[[#This Row],[El Salvador]])</f>
        <v>4.0760004245833814</v>
      </c>
      <c r="L78" s="7" cm="1">
        <f t="array" aca="1" ref="L78" ca="1">variacion_interanual(IMAE[[#This Row],[Guatemala]])</f>
        <v>2.819006940736779</v>
      </c>
      <c r="M78" s="7" cm="1">
        <f t="array" aca="1" ref="M78" ca="1">variacion_interanual(IMAE[[#This Row],[Honduras]])</f>
        <v>5.7192944012271374</v>
      </c>
      <c r="N78" s="7" cm="1">
        <f t="array" aca="1" ref="N78" ca="1">variacion_interanual(IMAE[[#This Row],[Nicaragua]])</f>
        <v>4.729445426239165</v>
      </c>
      <c r="O78" s="7" cm="1">
        <f t="array" aca="1" ref="O78" ca="1">variacion_interanual(IMAE[[#This Row],[República Dominicana]])</f>
        <v>3.4565778159931115</v>
      </c>
      <c r="Q78" s="6">
        <v>41061</v>
      </c>
      <c r="R78" s="7" cm="1">
        <f t="array" aca="1" ref="R78" ca="1">variacion_acumulada(IMAE[[#This Row],[Costa Rica]],IMAE_VA[[#This Row],[Mes]])</f>
        <v>4.3145076632374435</v>
      </c>
      <c r="S78" s="7" cm="1">
        <f t="array" aca="1" ref="S78" ca="1">variacion_acumulada(IMAE[[#This Row],[El Salvador]],IMAE_VA[[#This Row],[Mes]])</f>
        <v>2.894438138478983</v>
      </c>
      <c r="T78" s="7" cm="1">
        <f t="array" aca="1" ref="T78" ca="1">variacion_acumulada(IMAE[[#This Row],[Guatemala]],IMAE_VA[[#This Row],[Mes]])</f>
        <v>3.1084454181406596</v>
      </c>
      <c r="U78" s="7" cm="1">
        <f t="array" aca="1" ref="U78" ca="1">variacion_acumulada(IMAE[[#This Row],[Honduras]],IMAE_VA[[#This Row],[Mes]])</f>
        <v>4.8013107873008165</v>
      </c>
      <c r="V78" s="7" cm="1">
        <f t="array" aca="1" ref="V78" ca="1">variacion_acumulada(IMAE[[#This Row],[Nicaragua]],IMAE_VA[[#This Row],[Mes]])</f>
        <v>5.4511089792236511</v>
      </c>
      <c r="W78" s="7" cm="1">
        <f t="array" aca="1" ref="W78" ca="1">variacion_acumulada(IMAE[[#This Row],[República Dominicana]],IMAE_VA[[#This Row],[Mes]])</f>
        <v>2.9922433939810977</v>
      </c>
      <c r="Y78" s="6">
        <f>IMAE[[#This Row],[Mes]]</f>
        <v>41061</v>
      </c>
      <c r="Z78" s="7" cm="1">
        <f t="array" aca="1" ref="Z78" ca="1">crecimiento_ultimo_año(IMAE[[#This Row],[Costa Rica]])</f>
        <v>4.2267549668874027</v>
      </c>
      <c r="AA78" s="7" cm="1">
        <f t="array" aca="1" ref="AA78" ca="1">crecimiento_ultimo_año(IMAE[[#This Row],[El Salvador]])</f>
        <v>3.3094876797456374</v>
      </c>
      <c r="AB78" s="7" cm="1">
        <f t="array" aca="1" ref="AB78" ca="1">crecimiento_ultimo_año(IMAE[[#This Row],[Guatemala]])</f>
        <v>3.8192801775901675</v>
      </c>
      <c r="AC78" s="7" cm="1">
        <f t="array" aca="1" ref="AC78" ca="1">crecimiento_ultimo_año(IMAE[[#This Row],[Honduras]])</f>
        <v>5.6480589934477576</v>
      </c>
      <c r="AD78" s="7" cm="1">
        <f t="array" aca="1" ref="AD78" ca="1">crecimiento_ultimo_año(IMAE[[#This Row],[Nicaragua]])</f>
        <v>5.7401658948654122</v>
      </c>
      <c r="AE78" s="7" cm="1">
        <f t="array" aca="1" ref="AE78" ca="1">crecimiento_ultimo_año(IMAE[[#This Row],[República Dominicana]])</f>
        <v>2.7673119397167545</v>
      </c>
      <c r="AG78" s="6">
        <f>IMAE[[#This Row],[Mes]]</f>
        <v>41061</v>
      </c>
      <c r="AH78" s="7" cm="1">
        <f t="array" aca="1" ref="AH78" ca="1">variacion_mensual(IMAE[[#This Row],[Costa Rica]])</f>
        <v>0.12045290291498034</v>
      </c>
      <c r="AI78" s="7" cm="1">
        <f t="array" aca="1" ref="AI78" ca="1">variacion_mensual(IMAE[[#This Row],[El Salvador]])</f>
        <v>0.21463614063776948</v>
      </c>
      <c r="AJ78" s="7" cm="1">
        <f t="array" aca="1" ref="AJ78" ca="1">variacion_mensual(IMAE[[#This Row],[Guatemala]])</f>
        <v>0.156022467235295</v>
      </c>
      <c r="AK78" s="7" cm="1">
        <f t="array" aca="1" ref="AK78" ca="1">variacion_mensual(IMAE[[#This Row],[Honduras]])</f>
        <v>0.59424520433692951</v>
      </c>
      <c r="AL78" s="7" cm="1">
        <f t="array" aca="1" ref="AL78" ca="1">variacion_mensual(IMAE[[#This Row],[Nicaragua]])</f>
        <v>0.52504038772214212</v>
      </c>
      <c r="AM78" s="7" cm="1">
        <f t="array" aca="1" ref="AM78" ca="1">variacion_mensual(IMAE[[#This Row],[República Dominicana]])</f>
        <v>-2.4927295388454951E-2</v>
      </c>
    </row>
    <row r="79" spans="1:39" x14ac:dyDescent="0.25">
      <c r="A79" s="5">
        <v>41091</v>
      </c>
      <c r="B79" s="3">
        <v>83.27</v>
      </c>
      <c r="C79" s="3">
        <v>97.24</v>
      </c>
      <c r="D79" s="3">
        <v>96.52</v>
      </c>
      <c r="E79" s="3">
        <v>193.91</v>
      </c>
      <c r="F79" s="3">
        <v>125.14</v>
      </c>
      <c r="G79" s="3">
        <v>120.04</v>
      </c>
      <c r="I79" s="6">
        <v>41091</v>
      </c>
      <c r="J79" s="7" cm="1">
        <f t="array" aca="1" ref="J79" ca="1">variacion_interanual(IMAE[[#This Row],[Costa Rica]])</f>
        <v>3.6470002489419784</v>
      </c>
      <c r="K79" s="7" cm="1">
        <f t="array" aca="1" ref="K79" ca="1">variacion_interanual(IMAE[[#This Row],[El Salvador]])</f>
        <v>2.932147771779392</v>
      </c>
      <c r="L79" s="7" cm="1">
        <f t="array" aca="1" ref="L79" ca="1">variacion_interanual(IMAE[[#This Row],[Guatemala]])</f>
        <v>2.6917757208213544</v>
      </c>
      <c r="M79" s="7" cm="1">
        <f t="array" aca="1" ref="M79" ca="1">variacion_interanual(IMAE[[#This Row],[Honduras]])</f>
        <v>5.6097162463917938</v>
      </c>
      <c r="N79" s="7" cm="1">
        <f t="array" aca="1" ref="N79" ca="1">variacion_interanual(IMAE[[#This Row],[Nicaragua]])</f>
        <v>4.8952221290863296</v>
      </c>
      <c r="O79" s="7" cm="1">
        <f t="array" aca="1" ref="O79" ca="1">variacion_interanual(IMAE[[#This Row],[República Dominicana]])</f>
        <v>2.9767521660804874</v>
      </c>
      <c r="Q79" s="6">
        <v>41091</v>
      </c>
      <c r="R79" s="7" cm="1">
        <f t="array" aca="1" ref="R79" ca="1">variacion_acumulada(IMAE[[#This Row],[Costa Rica]],IMAE_VA[[#This Row],[Mes]])</f>
        <v>4.2181661396953229</v>
      </c>
      <c r="S79" s="7" cm="1">
        <f t="array" aca="1" ref="S79" ca="1">variacion_acumulada(IMAE[[#This Row],[El Salvador]],IMAE_VA[[#This Row],[Mes]])</f>
        <v>2.8998496149230446</v>
      </c>
      <c r="T79" s="7" cm="1">
        <f t="array" aca="1" ref="T79" ca="1">variacion_acumulada(IMAE[[#This Row],[Guatemala]],IMAE_VA[[#This Row],[Mes]])</f>
        <v>3.048274590541733</v>
      </c>
      <c r="U79" s="7" cm="1">
        <f t="array" aca="1" ref="U79" ca="1">variacion_acumulada(IMAE[[#This Row],[Honduras]],IMAE_VA[[#This Row],[Mes]])</f>
        <v>4.9181876879950792</v>
      </c>
      <c r="V79" s="7" cm="1">
        <f t="array" aca="1" ref="V79" ca="1">variacion_acumulada(IMAE[[#This Row],[Nicaragua]],IMAE_VA[[#This Row],[Mes]])</f>
        <v>5.3700057478995866</v>
      </c>
      <c r="W79" s="7" cm="1">
        <f t="array" aca="1" ref="W79" ca="1">variacion_acumulada(IMAE[[#This Row],[República Dominicana]],IMAE_VA[[#This Row],[Mes]])</f>
        <v>2.9900250601935907</v>
      </c>
      <c r="Y79" s="6">
        <f>IMAE[[#This Row],[Mes]]</f>
        <v>41091</v>
      </c>
      <c r="Z79" s="7" cm="1">
        <f t="array" aca="1" ref="Z79" ca="1">crecimiento_ultimo_año(IMAE[[#This Row],[Costa Rica]])</f>
        <v>4.2103706520476125</v>
      </c>
      <c r="AA79" s="7" cm="1">
        <f t="array" aca="1" ref="AA79" ca="1">crecimiento_ultimo_año(IMAE[[#This Row],[El Salvador]])</f>
        <v>3.1126340024462129</v>
      </c>
      <c r="AB79" s="7" cm="1">
        <f t="array" aca="1" ref="AB79" ca="1">crecimiento_ultimo_año(IMAE[[#This Row],[Guatemala]])</f>
        <v>3.6130060971742983</v>
      </c>
      <c r="AC79" s="7" cm="1">
        <f t="array" aca="1" ref="AC79" ca="1">crecimiento_ultimo_año(IMAE[[#This Row],[Honduras]])</f>
        <v>5.4970913131577426</v>
      </c>
      <c r="AD79" s="7" cm="1">
        <f t="array" aca="1" ref="AD79" ca="1">crecimiento_ultimo_año(IMAE[[#This Row],[Nicaragua]])</f>
        <v>5.555435089012728</v>
      </c>
      <c r="AE79" s="7" cm="1">
        <f t="array" aca="1" ref="AE79" ca="1">crecimiento_ultimo_año(IMAE[[#This Row],[República Dominicana]])</f>
        <v>2.7611381505054267</v>
      </c>
      <c r="AG79" s="6">
        <f>IMAE[[#This Row],[Mes]]</f>
        <v>41091</v>
      </c>
      <c r="AH79" s="7" cm="1">
        <f t="array" aca="1" ref="AH79" ca="1">variacion_mensual(IMAE[[#This Row],[Costa Rica]])</f>
        <v>0.18046198267565039</v>
      </c>
      <c r="AI79" s="7" cm="1">
        <f t="array" aca="1" ref="AI79" ca="1">variacion_mensual(IMAE[[#This Row],[El Salvador]])</f>
        <v>-0.82610912799592207</v>
      </c>
      <c r="AJ79" s="7" cm="1">
        <f t="array" aca="1" ref="AJ79" ca="1">variacion_mensual(IMAE[[#This Row],[Guatemala]])</f>
        <v>0.23886177173122469</v>
      </c>
      <c r="AK79" s="7" cm="1">
        <f t="array" aca="1" ref="AK79" ca="1">variacion_mensual(IMAE[[#This Row],[Honduras]])</f>
        <v>0.48191522437559531</v>
      </c>
      <c r="AL79" s="7" cm="1">
        <f t="array" aca="1" ref="AL79" ca="1">variacion_mensual(IMAE[[#This Row],[Nicaragua]])</f>
        <v>0.55443953394938017</v>
      </c>
      <c r="AM79" s="7" cm="1">
        <f t="array" aca="1" ref="AM79" ca="1">variacion_mensual(IMAE[[#This Row],[República Dominicana]])</f>
        <v>-0.2327127659574324</v>
      </c>
    </row>
    <row r="80" spans="1:39" x14ac:dyDescent="0.25">
      <c r="A80" s="5">
        <v>41122</v>
      </c>
      <c r="B80" s="3">
        <v>83.5</v>
      </c>
      <c r="C80" s="3">
        <v>96.94</v>
      </c>
      <c r="D80" s="3">
        <v>96.89</v>
      </c>
      <c r="E80" s="3">
        <v>194.66</v>
      </c>
      <c r="F80" s="3">
        <v>125.96</v>
      </c>
      <c r="G80" s="3">
        <v>119.74</v>
      </c>
      <c r="I80" s="6">
        <v>41122</v>
      </c>
      <c r="J80" s="7" cm="1">
        <f t="array" aca="1" ref="J80" ca="1">variacion_interanual(IMAE[[#This Row],[Costa Rica]])</f>
        <v>3.6108698349671231</v>
      </c>
      <c r="K80" s="7" cm="1">
        <f t="array" aca="1" ref="K80" ca="1">variacion_interanual(IMAE[[#This Row],[El Salvador]])</f>
        <v>2.9961750956225996</v>
      </c>
      <c r="L80" s="7" cm="1">
        <f t="array" aca="1" ref="L80" ca="1">variacion_interanual(IMAE[[#This Row],[Guatemala]])</f>
        <v>2.7465535524920481</v>
      </c>
      <c r="M80" s="7" cm="1">
        <f t="array" aca="1" ref="M80" ca="1">variacion_interanual(IMAE[[#This Row],[Honduras]])</f>
        <v>5.4496208017334791</v>
      </c>
      <c r="N80" s="7" cm="1">
        <f t="array" aca="1" ref="N80" ca="1">variacion_interanual(IMAE[[#This Row],[Nicaragua]])</f>
        <v>5.4058577405857733</v>
      </c>
      <c r="O80" s="7" cm="1">
        <f t="array" aca="1" ref="O80" ca="1">variacion_interanual(IMAE[[#This Row],[República Dominicana]])</f>
        <v>2.3856348867037136</v>
      </c>
      <c r="Q80" s="6">
        <v>41122</v>
      </c>
      <c r="R80" s="7" cm="1">
        <f t="array" aca="1" ref="R80" ca="1">variacion_acumulada(IMAE[[#This Row],[Costa Rica]],IMAE_VA[[#This Row],[Mes]])</f>
        <v>4.1413618316777256</v>
      </c>
      <c r="S80" s="7" cm="1">
        <f t="array" aca="1" ref="S80" ca="1">variacion_acumulada(IMAE[[#This Row],[El Salvador]],IMAE_VA[[#This Row],[Mes]])</f>
        <v>2.9118987812819519</v>
      </c>
      <c r="T80" s="7" cm="1">
        <f t="array" aca="1" ref="T80" ca="1">variacion_acumulada(IMAE[[#This Row],[Guatemala]],IMAE_VA[[#This Row],[Mes]])</f>
        <v>3.0100917923667314</v>
      </c>
      <c r="U80" s="7" cm="1">
        <f t="array" aca="1" ref="U80" ca="1">variacion_acumulada(IMAE[[#This Row],[Honduras]],IMAE_VA[[#This Row],[Mes]])</f>
        <v>4.9856315912497173</v>
      </c>
      <c r="V80" s="7" cm="1">
        <f t="array" aca="1" ref="V80" ca="1">variacion_acumulada(IMAE[[#This Row],[Nicaragua]],IMAE_VA[[#This Row],[Mes]])</f>
        <v>5.3745771935253428</v>
      </c>
      <c r="W80" s="7" cm="1">
        <f t="array" aca="1" ref="W80" ca="1">variacion_acumulada(IMAE[[#This Row],[República Dominicana]],IMAE_VA[[#This Row],[Mes]])</f>
        <v>2.9141021922899135</v>
      </c>
      <c r="Y80" s="6">
        <f>IMAE[[#This Row],[Mes]]</f>
        <v>41122</v>
      </c>
      <c r="Z80" s="7" cm="1">
        <f t="array" aca="1" ref="Z80" ca="1">crecimiento_ultimo_año(IMAE[[#This Row],[Costa Rica]])</f>
        <v>4.1919824781239567</v>
      </c>
      <c r="AA80" s="7" cm="1">
        <f t="array" aca="1" ref="AA80" ca="1">crecimiento_ultimo_año(IMAE[[#This Row],[El Salvador]])</f>
        <v>2.9975804283537855</v>
      </c>
      <c r="AB80" s="7" cm="1">
        <f t="array" aca="1" ref="AB80" ca="1">crecimiento_ultimo_año(IMAE[[#This Row],[Guatemala]])</f>
        <v>3.4073379101299928</v>
      </c>
      <c r="AC80" s="7" cm="1">
        <f t="array" aca="1" ref="AC80" ca="1">crecimiento_ultimo_año(IMAE[[#This Row],[Honduras]])</f>
        <v>5.3157626096236532</v>
      </c>
      <c r="AD80" s="7" cm="1">
        <f t="array" aca="1" ref="AD80" ca="1">crecimiento_ultimo_año(IMAE[[#This Row],[Nicaragua]])</f>
        <v>5.4696712588800711</v>
      </c>
      <c r="AE80" s="7" cm="1">
        <f t="array" aca="1" ref="AE80" ca="1">crecimiento_ultimo_año(IMAE[[#This Row],[República Dominicana]])</f>
        <v>2.7231260999174056</v>
      </c>
      <c r="AG80" s="6">
        <f>IMAE[[#This Row],[Mes]]</f>
        <v>41122</v>
      </c>
      <c r="AH80" s="7" cm="1">
        <f t="array" aca="1" ref="AH80" ca="1">variacion_mensual(IMAE[[#This Row],[Costa Rica]])</f>
        <v>0.2762099195388501</v>
      </c>
      <c r="AI80" s="7" cm="1">
        <f t="array" aca="1" ref="AI80" ca="1">variacion_mensual(IMAE[[#This Row],[El Salvador]])</f>
        <v>-0.30851501439735918</v>
      </c>
      <c r="AJ80" s="7" cm="1">
        <f t="array" aca="1" ref="AJ80" ca="1">variacion_mensual(IMAE[[#This Row],[Guatemala]])</f>
        <v>0.3833402403647046</v>
      </c>
      <c r="AK80" s="7" cm="1">
        <f t="array" aca="1" ref="AK80" ca="1">variacion_mensual(IMAE[[#This Row],[Honduras]])</f>
        <v>0.38677737094527931</v>
      </c>
      <c r="AL80" s="7" cm="1">
        <f t="array" aca="1" ref="AL80" ca="1">variacion_mensual(IMAE[[#This Row],[Nicaragua]])</f>
        <v>0.65526610196580126</v>
      </c>
      <c r="AM80" s="7" cm="1">
        <f t="array" aca="1" ref="AM80" ca="1">variacion_mensual(IMAE[[#This Row],[República Dominicana]])</f>
        <v>-0.24991669443519271</v>
      </c>
    </row>
    <row r="81" spans="1:39" x14ac:dyDescent="0.25">
      <c r="A81" s="5">
        <v>41153</v>
      </c>
      <c r="B81" s="3">
        <v>83.71</v>
      </c>
      <c r="C81" s="3">
        <v>96.44</v>
      </c>
      <c r="D81" s="3">
        <v>97.36</v>
      </c>
      <c r="E81" s="3">
        <v>195.08</v>
      </c>
      <c r="F81" s="3">
        <v>126.9</v>
      </c>
      <c r="G81" s="3">
        <v>119.67</v>
      </c>
      <c r="I81" s="6">
        <v>41153</v>
      </c>
      <c r="J81" s="7" cm="1">
        <f t="array" aca="1" ref="J81" ca="1">variacion_interanual(IMAE[[#This Row],[Costa Rica]])</f>
        <v>3.4222881146528161</v>
      </c>
      <c r="K81" s="7" cm="1">
        <f t="array" aca="1" ref="K81" ca="1">variacion_interanual(IMAE[[#This Row],[El Salvador]])</f>
        <v>3.4986048508263368</v>
      </c>
      <c r="L81" s="7" cm="1">
        <f t="array" aca="1" ref="L81" ca="1">variacion_interanual(IMAE[[#This Row],[Guatemala]])</f>
        <v>2.982864396022844</v>
      </c>
      <c r="M81" s="7" cm="1">
        <f t="array" aca="1" ref="M81" ca="1">variacion_interanual(IMAE[[#This Row],[Honduras]])</f>
        <v>5.2779276848353929</v>
      </c>
      <c r="N81" s="7" cm="1">
        <f t="array" aca="1" ref="N81" ca="1">variacion_interanual(IMAE[[#This Row],[Nicaragua]])</f>
        <v>6.1391769822683129</v>
      </c>
      <c r="O81" s="7" cm="1">
        <f t="array" aca="1" ref="O81" ca="1">variacion_interanual(IMAE[[#This Row],[República Dominicana]])</f>
        <v>1.9422438027089095</v>
      </c>
      <c r="Q81" s="6">
        <v>41153</v>
      </c>
      <c r="R81" s="7" cm="1">
        <f t="array" aca="1" ref="R81" ca="1">variacion_acumulada(IMAE[[#This Row],[Costa Rica]],IMAE_VA[[#This Row],[Mes]])</f>
        <v>4.0603199799490231</v>
      </c>
      <c r="S81" s="7" cm="1">
        <f t="array" aca="1" ref="S81" ca="1">variacion_acumulada(IMAE[[#This Row],[El Salvador]],IMAE_VA[[#This Row],[Mes]])</f>
        <v>2.9765494731613718</v>
      </c>
      <c r="T81" s="7" cm="1">
        <f t="array" aca="1" ref="T81" ca="1">variacion_acumulada(IMAE[[#This Row],[Guatemala]],IMAE_VA[[#This Row],[Mes]])</f>
        <v>3.0070263189234225</v>
      </c>
      <c r="U81" s="7" cm="1">
        <f t="array" aca="1" ref="U81" ca="1">variacion_acumulada(IMAE[[#This Row],[Honduras]],IMAE_VA[[#This Row],[Mes]])</f>
        <v>5.0186599019440559</v>
      </c>
      <c r="V81" s="7" cm="1">
        <f t="array" aca="1" ref="V81" ca="1">variacion_acumulada(IMAE[[#This Row],[Nicaragua]],IMAE_VA[[#This Row],[Mes]])</f>
        <v>5.4610835107641309</v>
      </c>
      <c r="W81" s="7" cm="1">
        <f t="array" aca="1" ref="W81" ca="1">variacion_acumulada(IMAE[[#This Row],[República Dominicana]],IMAE_VA[[#This Row],[Mes]])</f>
        <v>2.8052805280528004</v>
      </c>
      <c r="Y81" s="6">
        <f>IMAE[[#This Row],[Mes]]</f>
        <v>41153</v>
      </c>
      <c r="Z81" s="7" cm="1">
        <f t="array" aca="1" ref="Z81" ca="1">crecimiento_ultimo_año(IMAE[[#This Row],[Costa Rica]])</f>
        <v>4.1437072955697429</v>
      </c>
      <c r="AA81" s="7" cm="1">
        <f t="array" aca="1" ref="AA81" ca="1">crecimiento_ultimo_año(IMAE[[#This Row],[El Salvador]])</f>
        <v>3.0219878441186898</v>
      </c>
      <c r="AB81" s="7" cm="1">
        <f t="array" aca="1" ref="AB81" ca="1">crecimiento_ultimo_año(IMAE[[#This Row],[Guatemala]])</f>
        <v>3.2435443583891832</v>
      </c>
      <c r="AC81" s="7" cm="1">
        <f t="array" aca="1" ref="AC81" ca="1">crecimiento_ultimo_año(IMAE[[#This Row],[Honduras]])</f>
        <v>5.1470113383705662</v>
      </c>
      <c r="AD81" s="7" cm="1">
        <f t="array" aca="1" ref="AD81" ca="1">crecimiento_ultimo_año(IMAE[[#This Row],[Nicaragua]])</f>
        <v>5.4930192284297741</v>
      </c>
      <c r="AE81" s="7" cm="1">
        <f t="array" aca="1" ref="AE81" ca="1">crecimiento_ultimo_año(IMAE[[#This Row],[República Dominicana]])</f>
        <v>2.6686067765265831</v>
      </c>
      <c r="AG81" s="6">
        <f>IMAE[[#This Row],[Mes]]</f>
        <v>41153</v>
      </c>
      <c r="AH81" s="7" cm="1">
        <f t="array" aca="1" ref="AH81" ca="1">variacion_mensual(IMAE[[#This Row],[Costa Rica]])</f>
        <v>0.25149700598801061</v>
      </c>
      <c r="AI81" s="7" cm="1">
        <f t="array" aca="1" ref="AI81" ca="1">variacion_mensual(IMAE[[#This Row],[El Salvador]])</f>
        <v>-0.51578295853105249</v>
      </c>
      <c r="AJ81" s="7" cm="1">
        <f t="array" aca="1" ref="AJ81" ca="1">variacion_mensual(IMAE[[#This Row],[Guatemala]])</f>
        <v>0.48508618020435268</v>
      </c>
      <c r="AK81" s="7" cm="1">
        <f t="array" aca="1" ref="AK81" ca="1">variacion_mensual(IMAE[[#This Row],[Honduras]])</f>
        <v>0.21576081372649547</v>
      </c>
      <c r="AL81" s="7" cm="1">
        <f t="array" aca="1" ref="AL81" ca="1">variacion_mensual(IMAE[[#This Row],[Nicaragua]])</f>
        <v>0.74626865671643117</v>
      </c>
      <c r="AM81" s="7" cm="1">
        <f t="array" aca="1" ref="AM81" ca="1">variacion_mensual(IMAE[[#This Row],[República Dominicana]])</f>
        <v>-5.8459996659421254E-2</v>
      </c>
    </row>
    <row r="82" spans="1:39" x14ac:dyDescent="0.25">
      <c r="A82" s="5">
        <v>41183</v>
      </c>
      <c r="B82" s="3">
        <v>83.88</v>
      </c>
      <c r="C82" s="3">
        <v>96.17</v>
      </c>
      <c r="D82" s="3">
        <v>97.79</v>
      </c>
      <c r="E82" s="3">
        <v>195.12</v>
      </c>
      <c r="F82" s="3">
        <v>127.82</v>
      </c>
      <c r="G82" s="3">
        <v>119.86</v>
      </c>
      <c r="I82" s="6">
        <v>41183</v>
      </c>
      <c r="J82" s="7" cm="1">
        <f t="array" aca="1" ref="J82" ca="1">variacion_interanual(IMAE[[#This Row],[Costa Rica]])</f>
        <v>3.1480570585341816</v>
      </c>
      <c r="K82" s="7" cm="1">
        <f t="array" aca="1" ref="K82" ca="1">variacion_interanual(IMAE[[#This Row],[El Salvador]])</f>
        <v>3.6426339045155576</v>
      </c>
      <c r="L82" s="7" cm="1">
        <f t="array" aca="1" ref="L82" ca="1">variacion_interanual(IMAE[[#This Row],[Guatemala]])</f>
        <v>3.3065708852736186</v>
      </c>
      <c r="M82" s="7" cm="1">
        <f t="array" aca="1" ref="M82" ca="1">variacion_interanual(IMAE[[#This Row],[Honduras]])</f>
        <v>5.1179829759724127</v>
      </c>
      <c r="N82" s="7" cm="1">
        <f t="array" aca="1" ref="N82" ca="1">variacion_interanual(IMAE[[#This Row],[Nicaragua]])</f>
        <v>6.8550409630496523</v>
      </c>
      <c r="O82" s="7" cm="1">
        <f t="array" aca="1" ref="O82" ca="1">variacion_interanual(IMAE[[#This Row],[República Dominicana]])</f>
        <v>1.731454761500606</v>
      </c>
      <c r="Q82" s="6">
        <v>41183</v>
      </c>
      <c r="R82" s="7" cm="1">
        <f t="array" aca="1" ref="R82" ca="1">variacion_acumulada(IMAE[[#This Row],[Costa Rica]],IMAE_VA[[#This Row],[Mes]])</f>
        <v>3.9675292999287182</v>
      </c>
      <c r="S82" s="7" cm="1">
        <f t="array" aca="1" ref="S82" ca="1">variacion_acumulada(IMAE[[#This Row],[El Salvador]],IMAE_VA[[#This Row],[Mes]])</f>
        <v>3.0424126172207799</v>
      </c>
      <c r="T82" s="7" cm="1">
        <f t="array" aca="1" ref="T82" ca="1">variacion_acumulada(IMAE[[#This Row],[Guatemala]],IMAE_VA[[#This Row],[Mes]])</f>
        <v>3.0373731752215472</v>
      </c>
      <c r="U82" s="7" cm="1">
        <f t="array" aca="1" ref="U82" ca="1">variacion_acumulada(IMAE[[#This Row],[Honduras]],IMAE_VA[[#This Row],[Mes]])</f>
        <v>5.0287592440427353</v>
      </c>
      <c r="V82" s="7" cm="1">
        <f t="array" aca="1" ref="V82" ca="1">variacion_acumulada(IMAE[[#This Row],[Nicaragua]],IMAE_VA[[#This Row],[Mes]])</f>
        <v>5.6028290418830951</v>
      </c>
      <c r="W82" s="7" cm="1">
        <f t="array" aca="1" ref="W82" ca="1">variacion_acumulada(IMAE[[#This Row],[República Dominicana]],IMAE_VA[[#This Row],[Mes]])</f>
        <v>2.6967930029154319</v>
      </c>
      <c r="Y82" s="6">
        <f>IMAE[[#This Row],[Mes]]</f>
        <v>41183</v>
      </c>
      <c r="Z82" s="7" cm="1">
        <f t="array" aca="1" ref="Z82" ca="1">crecimiento_ultimo_año(IMAE[[#This Row],[Costa Rica]])</f>
        <v>4.0530929021191264</v>
      </c>
      <c r="AA82" s="7" cm="1">
        <f t="array" aca="1" ref="AA82" ca="1">crecimiento_ultimo_año(IMAE[[#This Row],[El Salvador]])</f>
        <v>3.1056842405701168</v>
      </c>
      <c r="AB82" s="7" cm="1">
        <f t="array" aca="1" ref="AB82" ca="1">crecimiento_ultimo_año(IMAE[[#This Row],[Guatemala]])</f>
        <v>3.147576205183289</v>
      </c>
      <c r="AC82" s="7" cm="1">
        <f t="array" aca="1" ref="AC82" ca="1">crecimiento_ultimo_año(IMAE[[#This Row],[Honduras]])</f>
        <v>5.0309732482907599</v>
      </c>
      <c r="AD82" s="7" cm="1">
        <f t="array" aca="1" ref="AD82" ca="1">crecimiento_ultimo_año(IMAE[[#This Row],[Nicaragua]])</f>
        <v>5.6037215664204165</v>
      </c>
      <c r="AE82" s="7" cm="1">
        <f t="array" aca="1" ref="AE82" ca="1">crecimiento_ultimo_año(IMAE[[#This Row],[República Dominicana]])</f>
        <v>2.616969523537005</v>
      </c>
      <c r="AG82" s="6">
        <f>IMAE[[#This Row],[Mes]]</f>
        <v>41183</v>
      </c>
      <c r="AH82" s="7" cm="1">
        <f t="array" aca="1" ref="AH82" ca="1">variacion_mensual(IMAE[[#This Row],[Costa Rica]])</f>
        <v>0.20308206904791071</v>
      </c>
      <c r="AI82" s="7" cm="1">
        <f t="array" aca="1" ref="AI82" ca="1">variacion_mensual(IMAE[[#This Row],[El Salvador]])</f>
        <v>-0.27996681874740137</v>
      </c>
      <c r="AJ82" s="7" cm="1">
        <f t="array" aca="1" ref="AJ82" ca="1">variacion_mensual(IMAE[[#This Row],[Guatemala]])</f>
        <v>0.44165981922761333</v>
      </c>
      <c r="AK82" s="7" cm="1">
        <f t="array" aca="1" ref="AK82" ca="1">variacion_mensual(IMAE[[#This Row],[Honduras]])</f>
        <v>2.0504408447807876E-2</v>
      </c>
      <c r="AL82" s="7" cm="1">
        <f t="array" aca="1" ref="AL82" ca="1">variacion_mensual(IMAE[[#This Row],[Nicaragua]])</f>
        <v>0.7249802994483856</v>
      </c>
      <c r="AM82" s="7" cm="1">
        <f t="array" aca="1" ref="AM82" ca="1">variacion_mensual(IMAE[[#This Row],[República Dominicana]])</f>
        <v>0.1587699506977458</v>
      </c>
    </row>
    <row r="83" spans="1:39" x14ac:dyDescent="0.25">
      <c r="A83" s="5">
        <v>41214</v>
      </c>
      <c r="B83" s="3">
        <v>84.12</v>
      </c>
      <c r="C83" s="3">
        <v>96.73</v>
      </c>
      <c r="D83" s="3">
        <v>98.12</v>
      </c>
      <c r="E83" s="3">
        <v>194.88</v>
      </c>
      <c r="F83" s="3">
        <v>128.63999999999999</v>
      </c>
      <c r="G83" s="3">
        <v>120.31</v>
      </c>
      <c r="I83" s="6">
        <v>41214</v>
      </c>
      <c r="J83" s="7" cm="1">
        <f t="array" aca="1" ref="J83" ca="1">variacion_interanual(IMAE[[#This Row],[Costa Rica]])</f>
        <v>3.0377266046055951</v>
      </c>
      <c r="K83" s="7" cm="1">
        <f t="array" aca="1" ref="K83" ca="1">variacion_interanual(IMAE[[#This Row],[El Salvador]])</f>
        <v>3.0906959394650046</v>
      </c>
      <c r="L83" s="7" cm="1">
        <f t="array" aca="1" ref="L83" ca="1">variacion_interanual(IMAE[[#This Row],[Guatemala]])</f>
        <v>3.6114044350580743</v>
      </c>
      <c r="M83" s="7" cm="1">
        <f t="array" aca="1" ref="M83" ca="1">variacion_interanual(IMAE[[#This Row],[Honduras]])</f>
        <v>4.9265062187045849</v>
      </c>
      <c r="N83" s="7" cm="1">
        <f t="array" aca="1" ref="N83" ca="1">variacion_interanual(IMAE[[#This Row],[Nicaragua]])</f>
        <v>7.3700025039646011</v>
      </c>
      <c r="O83" s="7" cm="1">
        <f t="array" aca="1" ref="O83" ca="1">variacion_interanual(IMAE[[#This Row],[República Dominicana]])</f>
        <v>1.7937219730941756</v>
      </c>
      <c r="Q83" s="6">
        <v>41214</v>
      </c>
      <c r="R83" s="7" cm="1">
        <f t="array" aca="1" ref="R83" ca="1">variacion_acumulada(IMAE[[#This Row],[Costa Rica]],IMAE_VA[[#This Row],[Mes]])</f>
        <v>3.8813795921146754</v>
      </c>
      <c r="S83" s="7" cm="1">
        <f t="array" aca="1" ref="S83" ca="1">variacion_acumulada(IMAE[[#This Row],[El Salvador]],IMAE_VA[[#This Row],[Mes]])</f>
        <v>3.0468015849180796</v>
      </c>
      <c r="T83" s="7" cm="1">
        <f t="array" aca="1" ref="T83" ca="1">variacion_acumulada(IMAE[[#This Row],[Guatemala]],IMAE_VA[[#This Row],[Mes]])</f>
        <v>3.0901988222260979</v>
      </c>
      <c r="U83" s="7" cm="1">
        <f t="array" aca="1" ref="U83" ca="1">variacion_acumulada(IMAE[[#This Row],[Honduras]],IMAE_VA[[#This Row],[Mes]])</f>
        <v>5.0193165376411608</v>
      </c>
      <c r="V83" s="7" cm="1">
        <f t="array" aca="1" ref="V83" ca="1">variacion_acumulada(IMAE[[#This Row],[Nicaragua]],IMAE_VA[[#This Row],[Mes]])</f>
        <v>5.7661744510793422</v>
      </c>
      <c r="W83" s="7" cm="1">
        <f t="array" aca="1" ref="W83" ca="1">variacion_acumulada(IMAE[[#This Row],[República Dominicana]],IMAE_VA[[#This Row],[Mes]])</f>
        <v>2.6136921028659277</v>
      </c>
      <c r="Y83" s="6">
        <f>IMAE[[#This Row],[Mes]]</f>
        <v>41214</v>
      </c>
      <c r="Z83" s="7" cm="1">
        <f t="array" aca="1" ref="Z83" ca="1">crecimiento_ultimo_año(IMAE[[#This Row],[Costa Rica]])</f>
        <v>3.9374263947223209</v>
      </c>
      <c r="AA83" s="7" cm="1">
        <f t="array" aca="1" ref="AA83" ca="1">crecimiento_ultimo_año(IMAE[[#This Row],[El Salvador]])</f>
        <v>3.0802483411310755</v>
      </c>
      <c r="AB83" s="7" cm="1">
        <f t="array" aca="1" ref="AB83" ca="1">crecimiento_ultimo_año(IMAE[[#This Row],[Guatemala]])</f>
        <v>3.1223229583095424</v>
      </c>
      <c r="AC83" s="7" cm="1">
        <f t="array" aca="1" ref="AC83" ca="1">crecimiento_ultimo_año(IMAE[[#This Row],[Honduras]])</f>
        <v>4.9835541343079104</v>
      </c>
      <c r="AD83" s="7" cm="1">
        <f t="array" aca="1" ref="AD83" ca="1">crecimiento_ultimo_año(IMAE[[#This Row],[Nicaragua]])</f>
        <v>5.7626156955920438</v>
      </c>
      <c r="AE83" s="7" cm="1">
        <f t="array" aca="1" ref="AE83" ca="1">crecimiento_ultimo_año(IMAE[[#This Row],[República Dominicana]])</f>
        <v>2.5814974827721437</v>
      </c>
      <c r="AG83" s="6">
        <f>IMAE[[#This Row],[Mes]]</f>
        <v>41214</v>
      </c>
      <c r="AH83" s="7" cm="1">
        <f t="array" aca="1" ref="AH83" ca="1">variacion_mensual(IMAE[[#This Row],[Costa Rica]])</f>
        <v>0.28612303290416197</v>
      </c>
      <c r="AI83" s="7" cm="1">
        <f t="array" aca="1" ref="AI83" ca="1">variacion_mensual(IMAE[[#This Row],[El Salvador]])</f>
        <v>0.5823021732348943</v>
      </c>
      <c r="AJ83" s="7" cm="1">
        <f t="array" aca="1" ref="AJ83" ca="1">variacion_mensual(IMAE[[#This Row],[Guatemala]])</f>
        <v>0.33745781777276829</v>
      </c>
      <c r="AK83" s="7" cm="1">
        <f t="array" aca="1" ref="AK83" ca="1">variacion_mensual(IMAE[[#This Row],[Honduras]])</f>
        <v>-0.12300123001230956</v>
      </c>
      <c r="AL83" s="7" cm="1">
        <f t="array" aca="1" ref="AL83" ca="1">variacion_mensual(IMAE[[#This Row],[Nicaragua]])</f>
        <v>0.64152714755123519</v>
      </c>
      <c r="AM83" s="7" cm="1">
        <f t="array" aca="1" ref="AM83" ca="1">variacion_mensual(IMAE[[#This Row],[República Dominicana]])</f>
        <v>0.3754380110128519</v>
      </c>
    </row>
    <row r="84" spans="1:39" x14ac:dyDescent="0.25">
      <c r="A84" s="5">
        <v>41244</v>
      </c>
      <c r="B84" s="3">
        <v>84.29</v>
      </c>
      <c r="C84" s="3">
        <v>97.39</v>
      </c>
      <c r="D84" s="3">
        <v>98.42</v>
      </c>
      <c r="E84" s="3">
        <v>194.6</v>
      </c>
      <c r="F84" s="3">
        <v>129.22999999999999</v>
      </c>
      <c r="G84" s="3">
        <v>120.94</v>
      </c>
      <c r="I84" s="6">
        <v>41244</v>
      </c>
      <c r="J84" s="7" cm="1">
        <f t="array" aca="1" ref="J84" ca="1">variacion_interanual(IMAE[[#This Row],[Costa Rica]])</f>
        <v>2.8428501708150478</v>
      </c>
      <c r="K84" s="7" cm="1">
        <f t="array" aca="1" ref="K84" ca="1">variacion_interanual(IMAE[[#This Row],[El Salvador]])</f>
        <v>2.2896754542590214</v>
      </c>
      <c r="L84" s="7" cm="1">
        <f t="array" aca="1" ref="L84" ca="1">variacion_interanual(IMAE[[#This Row],[Guatemala]])</f>
        <v>3.8514297773557082</v>
      </c>
      <c r="M84" s="7" cm="1">
        <f t="array" aca="1" ref="M84" ca="1">variacion_interanual(IMAE[[#This Row],[Honduras]])</f>
        <v>4.6743047711258034</v>
      </c>
      <c r="N84" s="7" cm="1">
        <f t="array" aca="1" ref="N84" ca="1">variacion_interanual(IMAE[[#This Row],[Nicaragua]])</f>
        <v>7.4409710675091389</v>
      </c>
      <c r="O84" s="7" cm="1">
        <f t="array" aca="1" ref="O84" ca="1">variacion_interanual(IMAE[[#This Row],[República Dominicana]])</f>
        <v>2.0246330352623465</v>
      </c>
      <c r="Q84" s="6">
        <v>41244</v>
      </c>
      <c r="R84" s="7" cm="1">
        <f t="array" aca="1" ref="R84" ca="1">variacion_acumulada(IMAE[[#This Row],[Costa Rica]],IMAE_VA[[#This Row],[Mes]])</f>
        <v>3.7929996158199142</v>
      </c>
      <c r="S84" s="7" cm="1">
        <f t="array" aca="1" ref="S84" ca="1">variacion_acumulada(IMAE[[#This Row],[El Salvador]],IMAE_VA[[#This Row],[Mes]])</f>
        <v>2.9828638331086177</v>
      </c>
      <c r="T84" s="7" cm="1">
        <f t="array" aca="1" ref="T84" ca="1">variacion_acumulada(IMAE[[#This Row],[Guatemala]],IMAE_VA[[#This Row],[Mes]])</f>
        <v>3.1543916784567028</v>
      </c>
      <c r="U84" s="7" cm="1">
        <f t="array" aca="1" ref="U84" ca="1">variacion_acumulada(IMAE[[#This Row],[Honduras]],IMAE_VA[[#This Row],[Mes]])</f>
        <v>4.9901235242178599</v>
      </c>
      <c r="V84" s="7" cm="1">
        <f t="array" aca="1" ref="V84" ca="1">variacion_acumulada(IMAE[[#This Row],[Nicaragua]],IMAE_VA[[#This Row],[Mes]])</f>
        <v>5.9083913417957712</v>
      </c>
      <c r="W84" s="7" cm="1">
        <f t="array" aca="1" ref="W84" ca="1">variacion_acumulada(IMAE[[#This Row],[República Dominicana]],IMAE_VA[[#This Row],[Mes]])</f>
        <v>2.5639197964260285</v>
      </c>
      <c r="Y84" s="6">
        <f>IMAE[[#This Row],[Mes]]</f>
        <v>41244</v>
      </c>
      <c r="Z84" s="7" cm="1">
        <f t="array" aca="1" ref="Z84" ca="1">crecimiento_ultimo_año(IMAE[[#This Row],[Costa Rica]])</f>
        <v>3.7929996158199142</v>
      </c>
      <c r="AA84" s="7" cm="1">
        <f t="array" aca="1" ref="AA84" ca="1">crecimiento_ultimo_año(IMAE[[#This Row],[El Salvador]])</f>
        <v>2.9828638331086177</v>
      </c>
      <c r="AB84" s="7" cm="1">
        <f t="array" aca="1" ref="AB84" ca="1">crecimiento_ultimo_año(IMAE[[#This Row],[Guatemala]])</f>
        <v>3.1543916784567028</v>
      </c>
      <c r="AC84" s="7" cm="1">
        <f t="array" aca="1" ref="AC84" ca="1">crecimiento_ultimo_año(IMAE[[#This Row],[Honduras]])</f>
        <v>4.9901235242178599</v>
      </c>
      <c r="AD84" s="7" cm="1">
        <f t="array" aca="1" ref="AD84" ca="1">crecimiento_ultimo_año(IMAE[[#This Row],[Nicaragua]])</f>
        <v>5.9083913417957712</v>
      </c>
      <c r="AE84" s="7" cm="1">
        <f t="array" aca="1" ref="AE84" ca="1">crecimiento_ultimo_año(IMAE[[#This Row],[República Dominicana]])</f>
        <v>2.5639197964260285</v>
      </c>
      <c r="AG84" s="6">
        <f>IMAE[[#This Row],[Mes]]</f>
        <v>41244</v>
      </c>
      <c r="AH84" s="7" cm="1">
        <f t="array" aca="1" ref="AH84" ca="1">variacion_mensual(IMAE[[#This Row],[Costa Rica]])</f>
        <v>0.20209224916785118</v>
      </c>
      <c r="AI84" s="7" cm="1">
        <f t="array" aca="1" ref="AI84" ca="1">variacion_mensual(IMAE[[#This Row],[El Salvador]])</f>
        <v>0.68231158895895039</v>
      </c>
      <c r="AJ84" s="7" cm="1">
        <f t="array" aca="1" ref="AJ84" ca="1">variacion_mensual(IMAE[[#This Row],[Guatemala]])</f>
        <v>0.30574806359560114</v>
      </c>
      <c r="AK84" s="7" cm="1">
        <f t="array" aca="1" ref="AK84" ca="1">variacion_mensual(IMAE[[#This Row],[Honduras]])</f>
        <v>-0.14367816091953589</v>
      </c>
      <c r="AL84" s="7" cm="1">
        <f t="array" aca="1" ref="AL84" ca="1">variacion_mensual(IMAE[[#This Row],[Nicaragua]])</f>
        <v>0.45864427860697887</v>
      </c>
      <c r="AM84" s="7" cm="1">
        <f t="array" aca="1" ref="AM84" ca="1">variacion_mensual(IMAE[[#This Row],[República Dominicana]])</f>
        <v>0.523647244618064</v>
      </c>
    </row>
    <row r="85" spans="1:39" x14ac:dyDescent="0.25">
      <c r="A85" s="5">
        <v>41275</v>
      </c>
      <c r="B85" s="3">
        <v>84.34</v>
      </c>
      <c r="C85" s="3">
        <v>97.73</v>
      </c>
      <c r="D85" s="3">
        <v>98.73</v>
      </c>
      <c r="E85" s="3">
        <v>194.44</v>
      </c>
      <c r="F85" s="3">
        <v>129.55000000000001</v>
      </c>
      <c r="G85" s="3">
        <v>121.59</v>
      </c>
      <c r="I85" s="6">
        <v>41275</v>
      </c>
      <c r="J85" s="7" cm="1">
        <f t="array" aca="1" ref="J85" ca="1">variacion_interanual(IMAE[[#This Row],[Costa Rica]])</f>
        <v>2.4413943884367795</v>
      </c>
      <c r="K85" s="7" cm="1">
        <f t="array" aca="1" ref="K85" ca="1">variacion_interanual(IMAE[[#This Row],[El Salvador]])</f>
        <v>2.3672357808735889</v>
      </c>
      <c r="L85" s="7" cm="1">
        <f t="array" aca="1" ref="L85" ca="1">variacion_interanual(IMAE[[#This Row],[Guatemala]])</f>
        <v>4.0029495417676086</v>
      </c>
      <c r="M85" s="7" cm="1">
        <f t="array" aca="1" ref="M85" ca="1">variacion_interanual(IMAE[[#This Row],[Honduras]])</f>
        <v>4.223842195540306</v>
      </c>
      <c r="N85" s="7" cm="1">
        <f t="array" aca="1" ref="N85" ca="1">variacion_interanual(IMAE[[#This Row],[Nicaragua]])</f>
        <v>7.1280906309435288</v>
      </c>
      <c r="O85" s="7" cm="1">
        <f t="array" aca="1" ref="O85" ca="1">variacion_interanual(IMAE[[#This Row],[República Dominicana]])</f>
        <v>2.3312573640801304</v>
      </c>
      <c r="Q85" s="6">
        <v>41275</v>
      </c>
      <c r="R85" s="7" cm="1">
        <f t="array" aca="1" ref="R85" ca="1">variacion_acumulada(IMAE[[#This Row],[Costa Rica]],IMAE_VA[[#This Row],[Mes]])</f>
        <v>2.4413943884367795</v>
      </c>
      <c r="S85" s="7" cm="1">
        <f t="array" aca="1" ref="S85" ca="1">variacion_acumulada(IMAE[[#This Row],[El Salvador]],IMAE_VA[[#This Row],[Mes]])</f>
        <v>2.3672357808735889</v>
      </c>
      <c r="T85" s="7" cm="1">
        <f t="array" aca="1" ref="T85" ca="1">variacion_acumulada(IMAE[[#This Row],[Guatemala]],IMAE_VA[[#This Row],[Mes]])</f>
        <v>4.0029495417676086</v>
      </c>
      <c r="U85" s="7" cm="1">
        <f t="array" aca="1" ref="U85" ca="1">variacion_acumulada(IMAE[[#This Row],[Honduras]],IMAE_VA[[#This Row],[Mes]])</f>
        <v>4.223842195540306</v>
      </c>
      <c r="V85" s="7" cm="1">
        <f t="array" aca="1" ref="V85" ca="1">variacion_acumulada(IMAE[[#This Row],[Nicaragua]],IMAE_VA[[#This Row],[Mes]])</f>
        <v>7.1280906309435288</v>
      </c>
      <c r="W85" s="7" cm="1">
        <f t="array" aca="1" ref="W85" ca="1">variacion_acumulada(IMAE[[#This Row],[República Dominicana]],IMAE_VA[[#This Row],[Mes]])</f>
        <v>2.3312573640801304</v>
      </c>
      <c r="Y85" s="6">
        <f>IMAE[[#This Row],[Mes]]</f>
        <v>41275</v>
      </c>
      <c r="Z85" s="7" cm="1">
        <f t="array" aca="1" ref="Z85" ca="1">crecimiento_ultimo_año(IMAE[[#This Row],[Costa Rica]])</f>
        <v>3.6047497879559076</v>
      </c>
      <c r="AA85" s="7" cm="1">
        <f t="array" aca="1" ref="AA85" ca="1">crecimiento_ultimo_año(IMAE[[#This Row],[El Salvador]])</f>
        <v>2.9869244593170974</v>
      </c>
      <c r="AB85" s="7" cm="1">
        <f t="array" aca="1" ref="AB85" ca="1">crecimiento_ultimo_año(IMAE[[#This Row],[Guatemala]])</f>
        <v>3.2169892530372834</v>
      </c>
      <c r="AC85" s="7" cm="1">
        <f t="array" aca="1" ref="AC85" ca="1">crecimiento_ultimo_año(IMAE[[#This Row],[Honduras]])</f>
        <v>5.0161063472619283</v>
      </c>
      <c r="AD85" s="7" cm="1">
        <f t="array" aca="1" ref="AD85" ca="1">crecimiento_ultimo_año(IMAE[[#This Row],[Nicaragua]])</f>
        <v>6.008037884855888</v>
      </c>
      <c r="AE85" s="7" cm="1">
        <f t="array" aca="1" ref="AE85" ca="1">crecimiento_ultimo_año(IMAE[[#This Row],[República Dominicana]])</f>
        <v>2.5683530524982734</v>
      </c>
      <c r="AG85" s="6">
        <f>IMAE[[#This Row],[Mes]]</f>
        <v>41275</v>
      </c>
      <c r="AH85" s="7" cm="1">
        <f t="array" aca="1" ref="AH85" ca="1">variacion_mensual(IMAE[[#This Row],[Costa Rica]])</f>
        <v>5.9319017677061936E-2</v>
      </c>
      <c r="AI85" s="7" cm="1">
        <f t="array" aca="1" ref="AI85" ca="1">variacion_mensual(IMAE[[#This Row],[El Salvador]])</f>
        <v>0.3491118184618669</v>
      </c>
      <c r="AJ85" s="7" cm="1">
        <f t="array" aca="1" ref="AJ85" ca="1">variacion_mensual(IMAE[[#This Row],[Guatemala]])</f>
        <v>0.31497663076611726</v>
      </c>
      <c r="AK85" s="7" cm="1">
        <f t="array" aca="1" ref="AK85" ca="1">variacion_mensual(IMAE[[#This Row],[Honduras]])</f>
        <v>-8.2219938335048592E-2</v>
      </c>
      <c r="AL85" s="7" cm="1">
        <f t="array" aca="1" ref="AL85" ca="1">variacion_mensual(IMAE[[#This Row],[Nicaragua]])</f>
        <v>0.24762052155073988</v>
      </c>
      <c r="AM85" s="7" cm="1">
        <f t="array" aca="1" ref="AM85" ca="1">variacion_mensual(IMAE[[#This Row],[República Dominicana]])</f>
        <v>0.5374565900446493</v>
      </c>
    </row>
    <row r="86" spans="1:39" x14ac:dyDescent="0.25">
      <c r="A86" s="5">
        <v>41306</v>
      </c>
      <c r="B86" s="3">
        <v>84.47</v>
      </c>
      <c r="C86" s="3">
        <v>97.79</v>
      </c>
      <c r="D86" s="3">
        <v>99.06</v>
      </c>
      <c r="E86" s="3">
        <v>194.46</v>
      </c>
      <c r="F86" s="3">
        <v>129.71</v>
      </c>
      <c r="G86" s="3">
        <v>122.15</v>
      </c>
      <c r="I86" s="6">
        <v>41306</v>
      </c>
      <c r="J86" s="7" cm="1">
        <f t="array" aca="1" ref="J86" ca="1">variacion_interanual(IMAE[[#This Row],[Costa Rica]])</f>
        <v>2.2267941425632376</v>
      </c>
      <c r="K86" s="7" cm="1">
        <f t="array" aca="1" ref="K86" ca="1">variacion_interanual(IMAE[[#This Row],[El Salvador]])</f>
        <v>2.2266360025088971</v>
      </c>
      <c r="L86" s="7" cm="1">
        <f t="array" aca="1" ref="L86" ca="1">variacion_interanual(IMAE[[#This Row],[Guatemala]])</f>
        <v>4.0000000000000036</v>
      </c>
      <c r="M86" s="7" cm="1">
        <f t="array" aca="1" ref="M86" ca="1">variacion_interanual(IMAE[[#This Row],[Honduras]])</f>
        <v>3.6456667732651216</v>
      </c>
      <c r="N86" s="7" cm="1">
        <f t="array" aca="1" ref="N86" ca="1">variacion_interanual(IMAE[[#This Row],[Nicaragua]])</f>
        <v>6.6080381359414853</v>
      </c>
      <c r="O86" s="7" cm="1">
        <f t="array" aca="1" ref="O86" ca="1">variacion_interanual(IMAE[[#This Row],[República Dominicana]])</f>
        <v>2.5178346621905101</v>
      </c>
      <c r="Q86" s="6">
        <v>41306</v>
      </c>
      <c r="R86" s="7" cm="1">
        <f t="array" aca="1" ref="R86" ca="1">variacion_acumulada(IMAE[[#This Row],[Costa Rica]],IMAE_VA[[#This Row],[Mes]])</f>
        <v>2.3338991270611231</v>
      </c>
      <c r="S86" s="7" cm="1">
        <f t="array" aca="1" ref="S86" ca="1">variacion_acumulada(IMAE[[#This Row],[El Salvador]],IMAE_VA[[#This Row],[Mes]])</f>
        <v>2.29686600742951</v>
      </c>
      <c r="T86" s="7" cm="1">
        <f t="array" aca="1" ref="T86" ca="1">variacion_acumulada(IMAE[[#This Row],[Guatemala]],IMAE_VA[[#This Row],[Mes]])</f>
        <v>4.0014722894100352</v>
      </c>
      <c r="U86" s="7" cm="1">
        <f t="array" aca="1" ref="U86" ca="1">variacion_acumulada(IMAE[[#This Row],[Honduras]],IMAE_VA[[#This Row],[Mes]])</f>
        <v>3.9339355390453745</v>
      </c>
      <c r="V86" s="7" cm="1">
        <f t="array" aca="1" ref="V86" ca="1">variacion_acumulada(IMAE[[#This Row],[Nicaragua]],IMAE_VA[[#This Row],[Mes]])</f>
        <v>6.8672712283594173</v>
      </c>
      <c r="W86" s="7" cm="1">
        <f t="array" aca="1" ref="W86" ca="1">variacion_acumulada(IMAE[[#This Row],[República Dominicana]],IMAE_VA[[#This Row],[Mes]])</f>
        <v>2.4246753792494857</v>
      </c>
      <c r="Y86" s="6">
        <f>IMAE[[#This Row],[Mes]]</f>
        <v>41306</v>
      </c>
      <c r="Z86" s="7" cm="1">
        <f t="array" aca="1" ref="Z86" ca="1">crecimiento_ultimo_año(IMAE[[#This Row],[Costa Rica]])</f>
        <v>3.3950871697646656</v>
      </c>
      <c r="AA86" s="7" cm="1">
        <f t="array" aca="1" ref="AA86" ca="1">crecimiento_ultimo_año(IMAE[[#This Row],[El Salvador]])</f>
        <v>2.9694747537217792</v>
      </c>
      <c r="AB86" s="7" cm="1">
        <f t="array" aca="1" ref="AB86" ca="1">crecimiento_ultimo_año(IMAE[[#This Row],[Guatemala]])</f>
        <v>3.2837961037006869</v>
      </c>
      <c r="AC86" s="7" cm="1">
        <f t="array" aca="1" ref="AC86" ca="1">crecimiento_ultimo_año(IMAE[[#This Row],[Honduras]])</f>
        <v>4.9825443626431154</v>
      </c>
      <c r="AD86" s="7" cm="1">
        <f t="array" aca="1" ref="AD86" ca="1">crecimiento_ultimo_año(IMAE[[#This Row],[Nicaragua]])</f>
        <v>6.0595042478061689</v>
      </c>
      <c r="AE86" s="7" cm="1">
        <f t="array" aca="1" ref="AE86" ca="1">crecimiento_ultimo_año(IMAE[[#This Row],[República Dominicana]])</f>
        <v>2.5716212858106546</v>
      </c>
      <c r="AG86" s="6">
        <f>IMAE[[#This Row],[Mes]]</f>
        <v>41306</v>
      </c>
      <c r="AH86" s="7" cm="1">
        <f t="array" aca="1" ref="AH86" ca="1">variacion_mensual(IMAE[[#This Row],[Costa Rica]])</f>
        <v>0.15413801280530492</v>
      </c>
      <c r="AI86" s="7" cm="1">
        <f t="array" aca="1" ref="AI86" ca="1">variacion_mensual(IMAE[[#This Row],[El Salvador]])</f>
        <v>6.1393635526463264E-2</v>
      </c>
      <c r="AJ86" s="7" cm="1">
        <f t="array" aca="1" ref="AJ86" ca="1">variacion_mensual(IMAE[[#This Row],[Guatemala]])</f>
        <v>0.33424491036158077</v>
      </c>
      <c r="AK86" s="7" cm="1">
        <f t="array" aca="1" ref="AK86" ca="1">variacion_mensual(IMAE[[#This Row],[Honduras]])</f>
        <v>1.0285949393140648E-2</v>
      </c>
      <c r="AL86" s="7" cm="1">
        <f t="array" aca="1" ref="AL86" ca="1">variacion_mensual(IMAE[[#This Row],[Nicaragua]])</f>
        <v>0.12350443844075798</v>
      </c>
      <c r="AM86" s="7" cm="1">
        <f t="array" aca="1" ref="AM86" ca="1">variacion_mensual(IMAE[[#This Row],[República Dominicana]])</f>
        <v>0.46056419113413849</v>
      </c>
    </row>
    <row r="87" spans="1:39" x14ac:dyDescent="0.25">
      <c r="A87" s="5">
        <v>41334</v>
      </c>
      <c r="B87" s="3">
        <v>84.63</v>
      </c>
      <c r="C87" s="3">
        <v>97.87</v>
      </c>
      <c r="D87" s="3">
        <v>99.37</v>
      </c>
      <c r="E87" s="3">
        <v>194.74</v>
      </c>
      <c r="F87" s="3">
        <v>129.84</v>
      </c>
      <c r="G87" s="3">
        <v>122.63</v>
      </c>
      <c r="I87" s="6">
        <v>41334</v>
      </c>
      <c r="J87" s="7" cm="1">
        <f t="array" aca="1" ref="J87" ca="1">variacion_interanual(IMAE[[#This Row],[Costa Rica]])</f>
        <v>2.1854624486838947</v>
      </c>
      <c r="K87" s="7" cm="1">
        <f t="array" aca="1" ref="K87" ca="1">variacion_interanual(IMAE[[#This Row],[El Salvador]])</f>
        <v>1.6303219106957423</v>
      </c>
      <c r="L87" s="7" cm="1">
        <f t="array" aca="1" ref="L87" ca="1">variacion_interanual(IMAE[[#This Row],[Guatemala]])</f>
        <v>3.9109066192617448</v>
      </c>
      <c r="M87" s="7" cm="1">
        <f t="array" aca="1" ref="M87" ca="1">variacion_interanual(IMAE[[#This Row],[Honduras]])</f>
        <v>3.0206845474263444</v>
      </c>
      <c r="N87" s="7" cm="1">
        <f t="array" aca="1" ref="N87" ca="1">variacion_interanual(IMAE[[#This Row],[Nicaragua]])</f>
        <v>6.0351163740302249</v>
      </c>
      <c r="O87" s="7" cm="1">
        <f t="array" aca="1" ref="O87" ca="1">variacion_interanual(IMAE[[#This Row],[República Dominicana]])</f>
        <v>2.5248725022991358</v>
      </c>
      <c r="Q87" s="6">
        <v>41334</v>
      </c>
      <c r="R87" s="7" cm="1">
        <f t="array" aca="1" ref="R87" ca="1">variacion_acumulada(IMAE[[#This Row],[Costa Rica]],IMAE_VA[[#This Row],[Mes]])</f>
        <v>2.2842844458794254</v>
      </c>
      <c r="S87" s="7" cm="1">
        <f t="array" aca="1" ref="S87" ca="1">variacion_acumulada(IMAE[[#This Row],[El Salvador]],IMAE_VA[[#This Row],[Mes]])</f>
        <v>2.073548342205056</v>
      </c>
      <c r="T87" s="7" cm="1">
        <f t="array" aca="1" ref="T87" ca="1">variacion_acumulada(IMAE[[#This Row],[Guatemala]],IMAE_VA[[#This Row],[Mes]])</f>
        <v>3.9711696581645306</v>
      </c>
      <c r="U87" s="7" cm="1">
        <f t="array" aca="1" ref="U87" ca="1">variacion_acumulada(IMAE[[#This Row],[Honduras]],IMAE_VA[[#This Row],[Mes]])</f>
        <v>3.6274213881145378</v>
      </c>
      <c r="V87" s="7" cm="1">
        <f t="array" aca="1" ref="V87" ca="1">variacion_acumulada(IMAE[[#This Row],[Nicaragua]],IMAE_VA[[#This Row],[Mes]])</f>
        <v>6.5881386111491524</v>
      </c>
      <c r="W87" s="7" cm="1">
        <f t="array" aca="1" ref="W87" ca="1">variacion_acumulada(IMAE[[#This Row],[República Dominicana]],IMAE_VA[[#This Row],[Mes]])</f>
        <v>2.4581911740030327</v>
      </c>
      <c r="Y87" s="6">
        <f>IMAE[[#This Row],[Mes]]</f>
        <v>41334</v>
      </c>
      <c r="Z87" s="7" cm="1">
        <f t="array" aca="1" ref="Z87" ca="1">crecimiento_ultimo_año(IMAE[[#This Row],[Costa Rica]])</f>
        <v>3.1977251496206671</v>
      </c>
      <c r="AA87" s="7" cm="1">
        <f t="array" aca="1" ref="AA87" ca="1">crecimiento_ultimo_año(IMAE[[#This Row],[El Salvador]])</f>
        <v>2.8736898706839709</v>
      </c>
      <c r="AB87" s="7" cm="1">
        <f t="array" aca="1" ref="AB87" ca="1">crecimiento_ultimo_año(IMAE[[#This Row],[Guatemala]])</f>
        <v>3.3422495299133992</v>
      </c>
      <c r="AC87" s="7" cm="1">
        <f t="array" aca="1" ref="AC87" ca="1">crecimiento_ultimo_año(IMAE[[#This Row],[Honduras]])</f>
        <v>4.8528947961252289</v>
      </c>
      <c r="AD87" s="7" cm="1">
        <f t="array" aca="1" ref="AD87" ca="1">crecimiento_ultimo_año(IMAE[[#This Row],[Nicaragua]])</f>
        <v>6.0785323552746684</v>
      </c>
      <c r="AE87" s="7" cm="1">
        <f t="array" aca="1" ref="AE87" ca="1">crecimiento_ultimo_año(IMAE[[#This Row],[República Dominicana]])</f>
        <v>2.5428711068926857</v>
      </c>
      <c r="AG87" s="6">
        <f>IMAE[[#This Row],[Mes]]</f>
        <v>41334</v>
      </c>
      <c r="AH87" s="7" cm="1">
        <f t="array" aca="1" ref="AH87" ca="1">variacion_mensual(IMAE[[#This Row],[Costa Rica]])</f>
        <v>0.18941636083815716</v>
      </c>
      <c r="AI87" s="7" cm="1">
        <f t="array" aca="1" ref="AI87" ca="1">variacion_mensual(IMAE[[#This Row],[El Salvador]])</f>
        <v>8.1807955823709477E-2</v>
      </c>
      <c r="AJ87" s="7" cm="1">
        <f t="array" aca="1" ref="AJ87" ca="1">variacion_mensual(IMAE[[#This Row],[Guatemala]])</f>
        <v>0.3129416515243344</v>
      </c>
      <c r="AK87" s="7" cm="1">
        <f t="array" aca="1" ref="AK87" ca="1">variacion_mensual(IMAE[[#This Row],[Honduras]])</f>
        <v>0.14398848092151972</v>
      </c>
      <c r="AL87" s="7" cm="1">
        <f t="array" aca="1" ref="AL87" ca="1">variacion_mensual(IMAE[[#This Row],[Nicaragua]])</f>
        <v>0.1002235756687897</v>
      </c>
      <c r="AM87" s="7" cm="1">
        <f t="array" aca="1" ref="AM87" ca="1">variacion_mensual(IMAE[[#This Row],[República Dominicana]])</f>
        <v>0.39295947605402226</v>
      </c>
    </row>
    <row r="88" spans="1:39" x14ac:dyDescent="0.25">
      <c r="A88" s="5">
        <v>41365</v>
      </c>
      <c r="B88" s="3">
        <v>84.75</v>
      </c>
      <c r="C88" s="3">
        <v>98.03</v>
      </c>
      <c r="D88" s="3">
        <v>99.6</v>
      </c>
      <c r="E88" s="3">
        <v>195.29</v>
      </c>
      <c r="F88" s="3">
        <v>130.16</v>
      </c>
      <c r="G88" s="3">
        <v>123.17</v>
      </c>
      <c r="I88" s="6">
        <v>41365</v>
      </c>
      <c r="J88" s="7" cm="1">
        <f t="array" aca="1" ref="J88" ca="1">variacion_interanual(IMAE[[#This Row],[Costa Rica]])</f>
        <v>2.1946219703364189</v>
      </c>
      <c r="K88" s="7" cm="1">
        <f t="array" aca="1" ref="K88" ca="1">variacion_interanual(IMAE[[#This Row],[El Salvador]])</f>
        <v>1.2288310615448106</v>
      </c>
      <c r="L88" s="7" cm="1">
        <f t="array" aca="1" ref="L88" ca="1">variacion_interanual(IMAE[[#This Row],[Guatemala]])</f>
        <v>3.8148843026891699</v>
      </c>
      <c r="M88" s="7" cm="1">
        <f t="array" aca="1" ref="M88" ca="1">variacion_interanual(IMAE[[#This Row],[Honduras]])</f>
        <v>2.5144356955380642</v>
      </c>
      <c r="N88" s="7" cm="1">
        <f t="array" aca="1" ref="N88" ca="1">variacion_interanual(IMAE[[#This Row],[Nicaragua]])</f>
        <v>5.6836635271191982</v>
      </c>
      <c r="O88" s="7" cm="1">
        <f t="array" aca="1" ref="O88" ca="1">variacion_interanual(IMAE[[#This Row],[República Dominicana]])</f>
        <v>2.5647431093346551</v>
      </c>
      <c r="Q88" s="6">
        <v>41365</v>
      </c>
      <c r="R88" s="7" cm="1">
        <f t="array" aca="1" ref="R88" ca="1">variacion_acumulada(IMAE[[#This Row],[Costa Rica]],IMAE_VA[[#This Row],[Mes]])</f>
        <v>2.2618003689032662</v>
      </c>
      <c r="S88" s="7" cm="1">
        <f t="array" aca="1" ref="S88" ca="1">variacion_acumulada(IMAE[[#This Row],[El Salvador]],IMAE_VA[[#This Row],[Mes]])</f>
        <v>1.860670882452431</v>
      </c>
      <c r="T88" s="7" cm="1">
        <f t="array" aca="1" ref="T88" ca="1">variacion_acumulada(IMAE[[#This Row],[Guatemala]],IMAE_VA[[#This Row],[Mes]])</f>
        <v>3.9318925998690135</v>
      </c>
      <c r="U88" s="7" cm="1">
        <f t="array" aca="1" ref="U88" ca="1">variacion_acumulada(IMAE[[#This Row],[Honduras]],IMAE_VA[[#This Row],[Mes]])</f>
        <v>3.3461145533427938</v>
      </c>
      <c r="V88" s="7" cm="1">
        <f t="array" aca="1" ref="V88" ca="1">variacion_acumulada(IMAE[[#This Row],[Nicaragua]],IMAE_VA[[#This Row],[Mes]])</f>
        <v>6.3599680465373343</v>
      </c>
      <c r="W88" s="7" cm="1">
        <f t="array" aca="1" ref="W88" ca="1">variacion_acumulada(IMAE[[#This Row],[República Dominicana]],IMAE_VA[[#This Row],[Mes]])</f>
        <v>2.4849791697197032</v>
      </c>
      <c r="Y88" s="6">
        <f>IMAE[[#This Row],[Mes]]</f>
        <v>41365</v>
      </c>
      <c r="Z88" s="7" cm="1">
        <f t="array" aca="1" ref="Z88" ca="1">crecimiento_ultimo_año(IMAE[[#This Row],[Costa Rica]])</f>
        <v>3.0302410279493763</v>
      </c>
      <c r="AA88" s="7" cm="1">
        <f t="array" aca="1" ref="AA88" ca="1">crecimiento_ultimo_año(IMAE[[#This Row],[El Salvador]])</f>
        <v>2.7801727930178766</v>
      </c>
      <c r="AB88" s="7" cm="1">
        <f t="array" aca="1" ref="AB88" ca="1">crecimiento_ultimo_año(IMAE[[#This Row],[Guatemala]])</f>
        <v>3.397904376155636</v>
      </c>
      <c r="AC88" s="7" cm="1">
        <f t="array" aca="1" ref="AC88" ca="1">crecimiento_ultimo_año(IMAE[[#This Row],[Honduras]])</f>
        <v>4.6321721495360624</v>
      </c>
      <c r="AD88" s="7" cm="1">
        <f t="array" aca="1" ref="AD88" ca="1">crecimiento_ultimo_año(IMAE[[#This Row],[Nicaragua]])</f>
        <v>6.1034425411607973</v>
      </c>
      <c r="AE88" s="7" cm="1">
        <f t="array" aca="1" ref="AE88" ca="1">crecimiento_ultimo_año(IMAE[[#This Row],[República Dominicana]])</f>
        <v>2.4815631092650836</v>
      </c>
      <c r="AG88" s="6">
        <f>IMAE[[#This Row],[Mes]]</f>
        <v>41365</v>
      </c>
      <c r="AH88" s="7" cm="1">
        <f t="array" aca="1" ref="AH88" ca="1">variacion_mensual(IMAE[[#This Row],[Costa Rica]])</f>
        <v>0.14179369018079147</v>
      </c>
      <c r="AI88" s="7" cm="1">
        <f t="array" aca="1" ref="AI88" ca="1">variacion_mensual(IMAE[[#This Row],[El Salvador]])</f>
        <v>0.1634821702258149</v>
      </c>
      <c r="AJ88" s="7" cm="1">
        <f t="array" aca="1" ref="AJ88" ca="1">variacion_mensual(IMAE[[#This Row],[Guatemala]])</f>
        <v>0.23145818657541728</v>
      </c>
      <c r="AK88" s="7" cm="1">
        <f t="array" aca="1" ref="AK88" ca="1">variacion_mensual(IMAE[[#This Row],[Honduras]])</f>
        <v>0.28242785252130531</v>
      </c>
      <c r="AL88" s="7" cm="1">
        <f t="array" aca="1" ref="AL88" ca="1">variacion_mensual(IMAE[[#This Row],[Nicaragua]])</f>
        <v>0.24645717806530687</v>
      </c>
      <c r="AM88" s="7" cm="1">
        <f t="array" aca="1" ref="AM88" ca="1">variacion_mensual(IMAE[[#This Row],[República Dominicana]])</f>
        <v>0.44034901736933474</v>
      </c>
    </row>
    <row r="89" spans="1:39" x14ac:dyDescent="0.25">
      <c r="A89" s="5">
        <v>41395</v>
      </c>
      <c r="B89" s="3">
        <v>84.99</v>
      </c>
      <c r="C89" s="3">
        <v>98.33</v>
      </c>
      <c r="D89" s="3">
        <v>99.68</v>
      </c>
      <c r="E89" s="3">
        <v>196.04</v>
      </c>
      <c r="F89" s="3">
        <v>130.69999999999999</v>
      </c>
      <c r="G89" s="3">
        <v>123.93</v>
      </c>
      <c r="I89" s="6">
        <v>41395</v>
      </c>
      <c r="J89" s="7" cm="1">
        <f t="array" aca="1" ref="J89" ca="1">variacion_interanual(IMAE[[#This Row],[Costa Rica]])</f>
        <v>2.3729221874247086</v>
      </c>
      <c r="K89" s="7" cm="1">
        <f t="array" aca="1" ref="K89" ca="1">variacion_interanual(IMAE[[#This Row],[El Salvador]])</f>
        <v>0.50081766148812878</v>
      </c>
      <c r="L89" s="7" cm="1">
        <f t="array" aca="1" ref="L89" ca="1">variacion_interanual(IMAE[[#This Row],[Guatemala]])</f>
        <v>3.6821302267526557</v>
      </c>
      <c r="M89" s="7" cm="1">
        <f t="array" aca="1" ref="M89" ca="1">variacion_interanual(IMAE[[#This Row],[Honduras]])</f>
        <v>2.1893244370308595</v>
      </c>
      <c r="N89" s="7" cm="1">
        <f t="array" aca="1" ref="N89" ca="1">variacion_interanual(IMAE[[#This Row],[Nicaragua]])</f>
        <v>5.5735056542810968</v>
      </c>
      <c r="O89" s="7" cm="1">
        <f t="array" aca="1" ref="O89" ca="1">variacion_interanual(IMAE[[#This Row],[República Dominicana]])</f>
        <v>2.9746572496884172</v>
      </c>
      <c r="Q89" s="6">
        <v>41395</v>
      </c>
      <c r="R89" s="7" cm="1">
        <f t="array" aca="1" ref="R89" ca="1">variacion_acumulada(IMAE[[#This Row],[Costa Rica]],IMAE_VA[[#This Row],[Mes]])</f>
        <v>2.2840983249945657</v>
      </c>
      <c r="S89" s="7" cm="1">
        <f t="array" aca="1" ref="S89" ca="1">variacion_acumulada(IMAE[[#This Row],[El Salvador]],IMAE_VA[[#This Row],[Mes]])</f>
        <v>1.5847005870029518</v>
      </c>
      <c r="T89" s="7" cm="1">
        <f t="array" aca="1" ref="T89" ca="1">variacion_acumulada(IMAE[[#This Row],[Guatemala]],IMAE_VA[[#This Row],[Mes]])</f>
        <v>3.8816464039841847</v>
      </c>
      <c r="U89" s="7" cm="1">
        <f t="array" aca="1" ref="U89" ca="1">variacion_acumulada(IMAE[[#This Row],[Honduras]],IMAE_VA[[#This Row],[Mes]])</f>
        <v>3.1114166358203965</v>
      </c>
      <c r="V89" s="7" cm="1">
        <f t="array" aca="1" ref="V89" ca="1">variacion_acumulada(IMAE[[#This Row],[Nicaragua]],IMAE_VA[[#This Row],[Mes]])</f>
        <v>6.2008790706034267</v>
      </c>
      <c r="W89" s="7" cm="1">
        <f t="array" aca="1" ref="W89" ca="1">variacion_acumulada(IMAE[[#This Row],[República Dominicana]],IMAE_VA[[#This Row],[Mes]])</f>
        <v>2.5835256345941637</v>
      </c>
      <c r="Y89" s="6">
        <f>IMAE[[#This Row],[Mes]]</f>
        <v>41395</v>
      </c>
      <c r="Z89" s="7" cm="1">
        <f t="array" aca="1" ref="Z89" ca="1">crecimiento_ultimo_año(IMAE[[#This Row],[Costa Rica]])</f>
        <v>2.9001764172011724</v>
      </c>
      <c r="AA89" s="7" cm="1">
        <f t="array" aca="1" ref="AA89" ca="1">crecimiento_ultimo_año(IMAE[[#This Row],[El Salvador]])</f>
        <v>2.5256158326900202</v>
      </c>
      <c r="AB89" s="7" cm="1">
        <f t="array" aca="1" ref="AB89" ca="1">crecimiento_ultimo_año(IMAE[[#This Row],[Guatemala]])</f>
        <v>3.4545454545454657</v>
      </c>
      <c r="AC89" s="7" cm="1">
        <f t="array" aca="1" ref="AC89" ca="1">crecimiento_ultimo_año(IMAE[[#This Row],[Honduras]])</f>
        <v>4.3477484076717809</v>
      </c>
      <c r="AD89" s="7" cm="1">
        <f t="array" aca="1" ref="AD89" ca="1">crecimiento_ultimo_año(IMAE[[#This Row],[Nicaragua]])</f>
        <v>6.1556618423504572</v>
      </c>
      <c r="AE89" s="7" cm="1">
        <f t="array" aca="1" ref="AE89" ca="1">crecimiento_ultimo_año(IMAE[[#This Row],[República Dominicana]])</f>
        <v>2.4348842778458835</v>
      </c>
      <c r="AG89" s="6">
        <f>IMAE[[#This Row],[Mes]]</f>
        <v>41395</v>
      </c>
      <c r="AH89" s="7" cm="1">
        <f t="array" aca="1" ref="AH89" ca="1">variacion_mensual(IMAE[[#This Row],[Costa Rica]])</f>
        <v>0.28318584070796682</v>
      </c>
      <c r="AI89" s="7" cm="1">
        <f t="array" aca="1" ref="AI89" ca="1">variacion_mensual(IMAE[[#This Row],[El Salvador]])</f>
        <v>0.30602876670406953</v>
      </c>
      <c r="AJ89" s="7" cm="1">
        <f t="array" aca="1" ref="AJ89" ca="1">variacion_mensual(IMAE[[#This Row],[Guatemala]])</f>
        <v>8.032128514057213E-2</v>
      </c>
      <c r="AK89" s="7" cm="1">
        <f t="array" aca="1" ref="AK89" ca="1">variacion_mensual(IMAE[[#This Row],[Honduras]])</f>
        <v>0.38404424189666386</v>
      </c>
      <c r="AL89" s="7" cm="1">
        <f t="array" aca="1" ref="AL89" ca="1">variacion_mensual(IMAE[[#This Row],[Nicaragua]])</f>
        <v>0.41487400122925955</v>
      </c>
      <c r="AM89" s="7" cm="1">
        <f t="array" aca="1" ref="AM89" ca="1">variacion_mensual(IMAE[[#This Row],[República Dominicana]])</f>
        <v>0.61703336851506307</v>
      </c>
    </row>
    <row r="90" spans="1:39" x14ac:dyDescent="0.25">
      <c r="A90" s="5">
        <v>41426</v>
      </c>
      <c r="B90" s="3">
        <v>85.31</v>
      </c>
      <c r="C90" s="3">
        <v>98.4</v>
      </c>
      <c r="D90" s="3">
        <v>99.7</v>
      </c>
      <c r="E90" s="3">
        <v>196.83</v>
      </c>
      <c r="F90" s="3">
        <v>131.29</v>
      </c>
      <c r="G90" s="3">
        <v>124.91</v>
      </c>
      <c r="I90" s="6">
        <v>41426</v>
      </c>
      <c r="J90" s="7" cm="1">
        <f t="array" aca="1" ref="J90" ca="1">variacion_interanual(IMAE[[#This Row],[Costa Rica]])</f>
        <v>2.6347449470644824</v>
      </c>
      <c r="K90" s="7" cm="1">
        <f t="array" aca="1" ref="K90" ca="1">variacion_interanual(IMAE[[#This Row],[El Salvador]])</f>
        <v>0.35696073431923381</v>
      </c>
      <c r="L90" s="7" cm="1">
        <f t="array" aca="1" ref="L90" ca="1">variacion_interanual(IMAE[[#This Row],[Guatemala]])</f>
        <v>3.5413853982760424</v>
      </c>
      <c r="M90" s="7" cm="1">
        <f t="array" aca="1" ref="M90" ca="1">variacion_interanual(IMAE[[#This Row],[Honduras]])</f>
        <v>1.9950253912322635</v>
      </c>
      <c r="N90" s="7" cm="1">
        <f t="array" aca="1" ref="N90" ca="1">variacion_interanual(IMAE[[#This Row],[Nicaragua]])</f>
        <v>5.4961832061068527</v>
      </c>
      <c r="O90" s="7" cm="1">
        <f t="array" aca="1" ref="O90" ca="1">variacion_interanual(IMAE[[#This Row],[República Dominicana]])</f>
        <v>3.8148271276595702</v>
      </c>
      <c r="Q90" s="6">
        <v>41426</v>
      </c>
      <c r="R90" s="7" cm="1">
        <f t="array" aca="1" ref="R90" ca="1">variacion_acumulada(IMAE[[#This Row],[Costa Rica]],IMAE_VA[[#This Row],[Mes]])</f>
        <v>2.3427593841199634</v>
      </c>
      <c r="S90" s="7" cm="1">
        <f t="array" aca="1" ref="S90" ca="1">variacion_acumulada(IMAE[[#This Row],[El Salvador]],IMAE_VA[[#This Row],[Mes]])</f>
        <v>1.3772062879205738</v>
      </c>
      <c r="T90" s="7" cm="1">
        <f t="array" aca="1" ref="T90" ca="1">variacion_acumulada(IMAE[[#This Row],[Guatemala]],IMAE_VA[[#This Row],[Mes]])</f>
        <v>3.8245846250304805</v>
      </c>
      <c r="U90" s="7" cm="1">
        <f t="array" aca="1" ref="U90" ca="1">variacion_acumulada(IMAE[[#This Row],[Honduras]],IMAE_VA[[#This Row],[Mes]])</f>
        <v>2.922189138626119</v>
      </c>
      <c r="V90" s="7" cm="1">
        <f t="array" aca="1" ref="V90" ca="1">variacion_acumulada(IMAE[[#This Row],[Nicaragua]],IMAE_VA[[#This Row],[Mes]])</f>
        <v>6.0817967031474796</v>
      </c>
      <c r="W90" s="7" cm="1">
        <f t="array" aca="1" ref="W90" ca="1">variacion_acumulada(IMAE[[#This Row],[República Dominicana]],IMAE_VA[[#This Row],[Mes]])</f>
        <v>2.7897652922014737</v>
      </c>
      <c r="Y90" s="6">
        <f>IMAE[[#This Row],[Mes]]</f>
        <v>41426</v>
      </c>
      <c r="Z90" s="7" cm="1">
        <f t="array" aca="1" ref="Z90" ca="1">crecimiento_ultimo_año(IMAE[[#This Row],[Costa Rica]])</f>
        <v>2.8079378634459751</v>
      </c>
      <c r="AA90" s="7" cm="1">
        <f t="array" aca="1" ref="AA90" ca="1">crecimiento_ultimo_año(IMAE[[#This Row],[El Salvador]])</f>
        <v>2.2120025180107916</v>
      </c>
      <c r="AB90" s="7" cm="1">
        <f t="array" aca="1" ref="AB90" ca="1">crecimiento_ultimo_año(IMAE[[#This Row],[Guatemala]])</f>
        <v>3.5140298298193207</v>
      </c>
      <c r="AC90" s="7" cm="1">
        <f t="array" aca="1" ref="AC90" ca="1">crecimiento_ultimo_año(IMAE[[#This Row],[Honduras]])</f>
        <v>4.0345885386564806</v>
      </c>
      <c r="AD90" s="7" cm="1">
        <f t="array" aca="1" ref="AD90" ca="1">crecimiento_ultimo_año(IMAE[[#This Row],[Nicaragua]])</f>
        <v>6.215753542381397</v>
      </c>
      <c r="AE90" s="7" cm="1">
        <f t="array" aca="1" ref="AE90" ca="1">crecimiento_ultimo_año(IMAE[[#This Row],[República Dominicana]])</f>
        <v>2.4680432645034722</v>
      </c>
      <c r="AG90" s="6">
        <f>IMAE[[#This Row],[Mes]]</f>
        <v>41426</v>
      </c>
      <c r="AH90" s="7" cm="1">
        <f t="array" aca="1" ref="AH90" ca="1">variacion_mensual(IMAE[[#This Row],[Costa Rica]])</f>
        <v>0.37651488410401779</v>
      </c>
      <c r="AI90" s="7" cm="1">
        <f t="array" aca="1" ref="AI90" ca="1">variacion_mensual(IMAE[[#This Row],[El Salvador]])</f>
        <v>7.1188853859460721E-2</v>
      </c>
      <c r="AJ90" s="7" cm="1">
        <f t="array" aca="1" ref="AJ90" ca="1">variacion_mensual(IMAE[[#This Row],[Guatemala]])</f>
        <v>2.0064205457459572E-2</v>
      </c>
      <c r="AK90" s="7" cm="1">
        <f t="array" aca="1" ref="AK90" ca="1">variacion_mensual(IMAE[[#This Row],[Honduras]])</f>
        <v>0.40297898388084175</v>
      </c>
      <c r="AL90" s="7" cm="1">
        <f t="array" aca="1" ref="AL90" ca="1">variacion_mensual(IMAE[[#This Row],[Nicaragua]])</f>
        <v>0.45141545524101101</v>
      </c>
      <c r="AM90" s="7" cm="1">
        <f t="array" aca="1" ref="AM90" ca="1">variacion_mensual(IMAE[[#This Row],[República Dominicana]])</f>
        <v>0.79076898249010874</v>
      </c>
    </row>
    <row r="91" spans="1:39" x14ac:dyDescent="0.25">
      <c r="A91" s="5">
        <v>41456</v>
      </c>
      <c r="B91" s="3">
        <v>85.6</v>
      </c>
      <c r="C91" s="3">
        <v>98.49</v>
      </c>
      <c r="D91" s="3">
        <v>99.82</v>
      </c>
      <c r="E91" s="3">
        <v>197.51</v>
      </c>
      <c r="F91" s="3">
        <v>131.75</v>
      </c>
      <c r="G91" s="3">
        <v>125.88</v>
      </c>
      <c r="I91" s="6">
        <v>41456</v>
      </c>
      <c r="J91" s="7" cm="1">
        <f t="array" aca="1" ref="J91" ca="1">variacion_interanual(IMAE[[#This Row],[Costa Rica]])</f>
        <v>2.7981265761979124</v>
      </c>
      <c r="K91" s="7" cm="1">
        <f t="array" aca="1" ref="K91" ca="1">variacion_interanual(IMAE[[#This Row],[El Salvador]])</f>
        <v>1.2854792266556947</v>
      </c>
      <c r="L91" s="7" cm="1">
        <f t="array" aca="1" ref="L91" ca="1">variacion_interanual(IMAE[[#This Row],[Guatemala]])</f>
        <v>3.4189805221715774</v>
      </c>
      <c r="M91" s="7" cm="1">
        <f t="array" aca="1" ref="M91" ca="1">variacion_interanual(IMAE[[#This Row],[Honduras]])</f>
        <v>1.8565313805373629</v>
      </c>
      <c r="N91" s="7" cm="1">
        <f t="array" aca="1" ref="N91" ca="1">variacion_interanual(IMAE[[#This Row],[Nicaragua]])</f>
        <v>5.2820840658462487</v>
      </c>
      <c r="O91" s="7" cm="1">
        <f t="array" aca="1" ref="O91" ca="1">variacion_interanual(IMAE[[#This Row],[República Dominicana]])</f>
        <v>4.8650449850049959</v>
      </c>
      <c r="Q91" s="6">
        <v>41456</v>
      </c>
      <c r="R91" s="7" cm="1">
        <f t="array" aca="1" ref="R91" ca="1">variacion_acumulada(IMAE[[#This Row],[Costa Rica]],IMAE_VA[[#This Row],[Mes]])</f>
        <v>2.4081224574226123</v>
      </c>
      <c r="S91" s="7" cm="1">
        <f t="array" aca="1" ref="S91" ca="1">variacion_acumulada(IMAE[[#This Row],[El Salvador]],IMAE_VA[[#This Row],[Mes]])</f>
        <v>1.3640389725420698</v>
      </c>
      <c r="T91" s="7" cm="1">
        <f t="array" aca="1" ref="T91" ca="1">variacion_acumulada(IMAE[[#This Row],[Guatemala]],IMAE_VA[[#This Row],[Mes]])</f>
        <v>3.7662144028626887</v>
      </c>
      <c r="U91" s="7" cm="1">
        <f t="array" aca="1" ref="U91" ca="1">variacion_acumulada(IMAE[[#This Row],[Honduras]],IMAE_VA[[#This Row],[Mes]])</f>
        <v>2.7671039596529612</v>
      </c>
      <c r="V91" s="7" cm="1">
        <f t="array" aca="1" ref="V91" ca="1">variacion_acumulada(IMAE[[#This Row],[Nicaragua]],IMAE_VA[[#This Row],[Mes]])</f>
        <v>5.9656453110492169</v>
      </c>
      <c r="W91" s="7" cm="1">
        <f t="array" aca="1" ref="W91" ca="1">variacion_acumulada(IMAE[[#This Row],[República Dominicana]],IMAE_VA[[#This Row],[Mes]])</f>
        <v>3.0869056990863397</v>
      </c>
      <c r="Y91" s="6">
        <f>IMAE[[#This Row],[Mes]]</f>
        <v>41456</v>
      </c>
      <c r="Z91" s="7" cm="1">
        <f t="array" aca="1" ref="Z91" ca="1">crecimiento_ultimo_año(IMAE[[#This Row],[Costa Rica]])</f>
        <v>2.738781840112714</v>
      </c>
      <c r="AA91" s="7" cm="1">
        <f t="array" aca="1" ref="AA91" ca="1">crecimiento_ultimo_año(IMAE[[#This Row],[El Salvador]])</f>
        <v>2.0740844112234313</v>
      </c>
      <c r="AB91" s="7" cm="1">
        <f t="array" aca="1" ref="AB91" ca="1">crecimiento_ultimo_año(IMAE[[#This Row],[Guatemala]])</f>
        <v>3.5735832888857955</v>
      </c>
      <c r="AC91" s="7" cm="1">
        <f t="array" aca="1" ref="AC91" ca="1">crecimiento_ultimo_año(IMAE[[#This Row],[Honduras]])</f>
        <v>3.7196848999822896</v>
      </c>
      <c r="AD91" s="7" cm="1">
        <f t="array" aca="1" ref="AD91" ca="1">crecimiento_ultimo_año(IMAE[[#This Row],[Nicaragua]])</f>
        <v>6.2436231913829854</v>
      </c>
      <c r="AE91" s="7" cm="1">
        <f t="array" aca="1" ref="AE91" ca="1">crecimiento_ultimo_año(IMAE[[#This Row],[República Dominicana]])</f>
        <v>2.6280941938106039</v>
      </c>
      <c r="AG91" s="6">
        <f>IMAE[[#This Row],[Mes]]</f>
        <v>41456</v>
      </c>
      <c r="AH91" s="7" cm="1">
        <f t="array" aca="1" ref="AH91" ca="1">variacion_mensual(IMAE[[#This Row],[Costa Rica]])</f>
        <v>0.33993670144178978</v>
      </c>
      <c r="AI91" s="7" cm="1">
        <f t="array" aca="1" ref="AI91" ca="1">variacion_mensual(IMAE[[#This Row],[El Salvador]])</f>
        <v>9.1463414634129769E-2</v>
      </c>
      <c r="AJ91" s="7" cm="1">
        <f t="array" aca="1" ref="AJ91" ca="1">variacion_mensual(IMAE[[#This Row],[Guatemala]])</f>
        <v>0.12036108324973149</v>
      </c>
      <c r="AK91" s="7" cm="1">
        <f t="array" aca="1" ref="AK91" ca="1">variacion_mensual(IMAE[[#This Row],[Honduras]])</f>
        <v>0.34547579129196038</v>
      </c>
      <c r="AL91" s="7" cm="1">
        <f t="array" aca="1" ref="AL91" ca="1">variacion_mensual(IMAE[[#This Row],[Nicaragua]])</f>
        <v>0.35036941122705834</v>
      </c>
      <c r="AM91" s="7" cm="1">
        <f t="array" aca="1" ref="AM91" ca="1">variacion_mensual(IMAE[[#This Row],[República Dominicana]])</f>
        <v>0.77655912256824333</v>
      </c>
    </row>
    <row r="92" spans="1:39" x14ac:dyDescent="0.25">
      <c r="A92" s="5">
        <v>41487</v>
      </c>
      <c r="B92" s="3">
        <v>85.91</v>
      </c>
      <c r="C92" s="3">
        <v>98.96</v>
      </c>
      <c r="D92" s="3">
        <v>100.07</v>
      </c>
      <c r="E92" s="3">
        <v>198.03</v>
      </c>
      <c r="F92" s="3">
        <v>131.97</v>
      </c>
      <c r="G92" s="3">
        <v>126.73</v>
      </c>
      <c r="I92" s="6">
        <v>41487</v>
      </c>
      <c r="J92" s="7" cm="1">
        <f t="array" aca="1" ref="J92" ca="1">variacion_interanual(IMAE[[#This Row],[Costa Rica]])</f>
        <v>2.8862275449101693</v>
      </c>
      <c r="K92" s="7" cm="1">
        <f t="array" aca="1" ref="K92" ca="1">variacion_interanual(IMAE[[#This Row],[El Salvador]])</f>
        <v>2.0837631524654343</v>
      </c>
      <c r="L92" s="7" cm="1">
        <f t="array" aca="1" ref="L92" ca="1">variacion_interanual(IMAE[[#This Row],[Guatemala]])</f>
        <v>3.2820724532975465</v>
      </c>
      <c r="M92" s="7" cm="1">
        <f t="array" aca="1" ref="M92" ca="1">variacion_interanual(IMAE[[#This Row],[Honduras]])</f>
        <v>1.7312236720435692</v>
      </c>
      <c r="N92" s="7" cm="1">
        <f t="array" aca="1" ref="N92" ca="1">variacion_interanual(IMAE[[#This Row],[Nicaragua]])</f>
        <v>4.7713559860273147</v>
      </c>
      <c r="O92" s="7" cm="1">
        <f t="array" aca="1" ref="O92" ca="1">variacion_interanual(IMAE[[#This Row],[República Dominicana]])</f>
        <v>5.8376482378486694</v>
      </c>
      <c r="Q92" s="6">
        <v>41487</v>
      </c>
      <c r="R92" s="7" cm="1">
        <f t="array" aca="1" ref="R92" ca="1">variacion_acumulada(IMAE[[#This Row],[Costa Rica]],IMAE_VA[[#This Row],[Mes]])</f>
        <v>2.4682800397818117</v>
      </c>
      <c r="S92" s="7" cm="1">
        <f t="array" aca="1" ref="S92" ca="1">variacion_acumulada(IMAE[[#This Row],[El Salvador]],IMAE_VA[[#This Row],[Mes]])</f>
        <v>1.454141591548952</v>
      </c>
      <c r="T92" s="7" cm="1">
        <f t="array" aca="1" ref="T92" ca="1">variacion_acumulada(IMAE[[#This Row],[Guatemala]],IMAE_VA[[#This Row],[Mes]])</f>
        <v>3.7051029846663086</v>
      </c>
      <c r="U92" s="7" cm="1">
        <f t="array" aca="1" ref="U92" ca="1">variacion_acumulada(IMAE[[#This Row],[Honduras]],IMAE_VA[[#This Row],[Mes]])</f>
        <v>2.6350599174906453</v>
      </c>
      <c r="V92" s="7" cm="1">
        <f t="array" aca="1" ref="V92" ca="1">variacion_acumulada(IMAE[[#This Row],[Nicaragua]],IMAE_VA[[#This Row],[Mes]])</f>
        <v>5.8133176718376589</v>
      </c>
      <c r="W92" s="7" cm="1">
        <f t="array" aca="1" ref="W92" ca="1">variacion_acumulada(IMAE[[#This Row],[República Dominicana]],IMAE_VA[[#This Row],[Mes]])</f>
        <v>3.4306767419530093</v>
      </c>
      <c r="Y92" s="6">
        <f>IMAE[[#This Row],[Mes]]</f>
        <v>41487</v>
      </c>
      <c r="Z92" s="7" cm="1">
        <f t="array" aca="1" ref="Z92" ca="1">crecimiento_ultimo_año(IMAE[[#This Row],[Costa Rica]])</f>
        <v>2.6801956583256015</v>
      </c>
      <c r="AA92" s="7" cm="1">
        <f t="array" aca="1" ref="AA92" ca="1">crecimiento_ultimo_año(IMAE[[#This Row],[El Salvador]])</f>
        <v>1.999390960107883</v>
      </c>
      <c r="AB92" s="7" cm="1">
        <f t="array" aca="1" ref="AB92" ca="1">crecimiento_ultimo_año(IMAE[[#This Row],[Guatemala]])</f>
        <v>3.6169804407377049</v>
      </c>
      <c r="AC92" s="7" cm="1">
        <f t="array" aca="1" ref="AC92" ca="1">crecimiento_ultimo_año(IMAE[[#This Row],[Honduras]])</f>
        <v>3.408440030665405</v>
      </c>
      <c r="AD92" s="7" cm="1">
        <f t="array" aca="1" ref="AD92" ca="1">crecimiento_ultimo_año(IMAE[[#This Row],[Nicaragua]])</f>
        <v>6.1854475297069111</v>
      </c>
      <c r="AE92" s="7" cm="1">
        <f t="array" aca="1" ref="AE92" ca="1">crecimiento_ultimo_año(IMAE[[#This Row],[República Dominicana]])</f>
        <v>2.9166608394053384</v>
      </c>
      <c r="AG92" s="6">
        <f>IMAE[[#This Row],[Mes]]</f>
        <v>41487</v>
      </c>
      <c r="AH92" s="7" cm="1">
        <f t="array" aca="1" ref="AH92" ca="1">variacion_mensual(IMAE[[#This Row],[Costa Rica]])</f>
        <v>0.36214953271027639</v>
      </c>
      <c r="AI92" s="7" cm="1">
        <f t="array" aca="1" ref="AI92" ca="1">variacion_mensual(IMAE[[#This Row],[El Salvador]])</f>
        <v>0.47720580769621268</v>
      </c>
      <c r="AJ92" s="7" cm="1">
        <f t="array" aca="1" ref="AJ92" ca="1">variacion_mensual(IMAE[[#This Row],[Guatemala]])</f>
        <v>0.25045081146062298</v>
      </c>
      <c r="AK92" s="7" cm="1">
        <f t="array" aca="1" ref="AK92" ca="1">variacion_mensual(IMAE[[#This Row],[Honduras]])</f>
        <v>0.26327780871855389</v>
      </c>
      <c r="AL92" s="7" cm="1">
        <f t="array" aca="1" ref="AL92" ca="1">variacion_mensual(IMAE[[#This Row],[Nicaragua]])</f>
        <v>0.16698292220114208</v>
      </c>
      <c r="AM92" s="7" cm="1">
        <f t="array" aca="1" ref="AM92" ca="1">variacion_mensual(IMAE[[#This Row],[República Dominicana]])</f>
        <v>0.67524626628536755</v>
      </c>
    </row>
    <row r="93" spans="1:39" x14ac:dyDescent="0.25">
      <c r="A93" s="5">
        <v>41518</v>
      </c>
      <c r="B93" s="3">
        <v>86.17</v>
      </c>
      <c r="C93" s="3">
        <v>99.17</v>
      </c>
      <c r="D93" s="3">
        <v>100.39</v>
      </c>
      <c r="E93" s="3">
        <v>198.47</v>
      </c>
      <c r="F93" s="3">
        <v>132.04</v>
      </c>
      <c r="G93" s="3">
        <v>127.36</v>
      </c>
      <c r="I93" s="6">
        <v>41518</v>
      </c>
      <c r="J93" s="7" cm="1">
        <f t="array" aca="1" ref="J93" ca="1">variacion_interanual(IMAE[[#This Row],[Costa Rica]])</f>
        <v>2.9387169991637929</v>
      </c>
      <c r="K93" s="7" cm="1">
        <f t="array" aca="1" ref="K93" ca="1">variacion_interanual(IMAE[[#This Row],[El Salvador]])</f>
        <v>2.830775611779357</v>
      </c>
      <c r="L93" s="7" cm="1">
        <f t="array" aca="1" ref="L93" ca="1">variacion_interanual(IMAE[[#This Row],[Guatemala]])</f>
        <v>3.1121610517666376</v>
      </c>
      <c r="M93" s="7" cm="1">
        <f t="array" aca="1" ref="M93" ca="1">variacion_interanual(IMAE[[#This Row],[Honduras]])</f>
        <v>1.7377486159524169</v>
      </c>
      <c r="N93" s="7" cm="1">
        <f t="array" aca="1" ref="N93" ca="1">variacion_interanual(IMAE[[#This Row],[Nicaragua]])</f>
        <v>4.0504334121355345</v>
      </c>
      <c r="O93" s="7" cm="1">
        <f t="array" aca="1" ref="O93" ca="1">variacion_interanual(IMAE[[#This Row],[República Dominicana]])</f>
        <v>6.4260048466616482</v>
      </c>
      <c r="Q93" s="6">
        <v>41518</v>
      </c>
      <c r="R93" s="7" cm="1">
        <f t="array" aca="1" ref="R93" ca="1">variacion_acumulada(IMAE[[#This Row],[Costa Rica]],IMAE_VA[[#This Row],[Mes]])</f>
        <v>2.5209746698245716</v>
      </c>
      <c r="S93" s="7" cm="1">
        <f t="array" aca="1" ref="S93" ca="1">variacion_acumulada(IMAE[[#This Row],[El Salvador]],IMAE_VA[[#This Row],[Mes]])</f>
        <v>1.6066055720158845</v>
      </c>
      <c r="T93" s="7" cm="1">
        <f t="array" aca="1" ref="T93" ca="1">variacion_acumulada(IMAE[[#This Row],[Guatemala]],IMAE_VA[[#This Row],[Mes]])</f>
        <v>3.6383605988785428</v>
      </c>
      <c r="U93" s="7" cm="1">
        <f t="array" aca="1" ref="U93" ca="1">variacion_acumulada(IMAE[[#This Row],[Honduras]],IMAE_VA[[#This Row],[Mes]])</f>
        <v>2.5334169482864599</v>
      </c>
      <c r="V93" s="7" cm="1">
        <f t="array" aca="1" ref="V93" ca="1">variacion_acumulada(IMAE[[#This Row],[Nicaragua]],IMAE_VA[[#This Row],[Mes]])</f>
        <v>5.6125836728101453</v>
      </c>
      <c r="W93" s="7" cm="1">
        <f t="array" aca="1" ref="W93" ca="1">variacion_acumulada(IMAE[[#This Row],[República Dominicana]],IMAE_VA[[#This Row],[Mes]])</f>
        <v>3.7632562929698743</v>
      </c>
      <c r="Y93" s="6">
        <f>IMAE[[#This Row],[Mes]]</f>
        <v>41518</v>
      </c>
      <c r="Z93" s="7" cm="1">
        <f t="array" aca="1" ref="Z93" ca="1">crecimiento_ultimo_año(IMAE[[#This Row],[Costa Rica]])</f>
        <v>2.641471403376161</v>
      </c>
      <c r="AA93" s="7" cm="1">
        <f t="array" aca="1" ref="AA93" ca="1">crecimiento_ultimo_año(IMAE[[#This Row],[El Salvador]])</f>
        <v>1.9477533597661134</v>
      </c>
      <c r="AB93" s="7" cm="1">
        <f t="array" aca="1" ref="AB93" ca="1">crecimiento_ultimo_año(IMAE[[#This Row],[Guatemala]])</f>
        <v>3.6263793643610542</v>
      </c>
      <c r="AC93" s="7" cm="1">
        <f t="array" aca="1" ref="AC93" ca="1">crecimiento_ultimo_año(IMAE[[#This Row],[Honduras]])</f>
        <v>3.1134840136173736</v>
      </c>
      <c r="AD93" s="7" cm="1">
        <f t="array" aca="1" ref="AD93" ca="1">crecimiento_ultimo_año(IMAE[[#This Row],[Nicaragua]])</f>
        <v>6.0054132155721307</v>
      </c>
      <c r="AE93" s="7" cm="1">
        <f t="array" aca="1" ref="AE93" ca="1">crecimiento_ultimo_año(IMAE[[#This Row],[República Dominicana]])</f>
        <v>3.2897217141181434</v>
      </c>
      <c r="AG93" s="6">
        <f>IMAE[[#This Row],[Mes]]</f>
        <v>41518</v>
      </c>
      <c r="AH93" s="7" cm="1">
        <f t="array" aca="1" ref="AH93" ca="1">variacion_mensual(IMAE[[#This Row],[Costa Rica]])</f>
        <v>0.3026423000814793</v>
      </c>
      <c r="AI93" s="7" cm="1">
        <f t="array" aca="1" ref="AI93" ca="1">variacion_mensual(IMAE[[#This Row],[El Salvador]])</f>
        <v>0.21220695230397268</v>
      </c>
      <c r="AJ93" s="7" cm="1">
        <f t="array" aca="1" ref="AJ93" ca="1">variacion_mensual(IMAE[[#This Row],[Guatemala]])</f>
        <v>0.31977615669032122</v>
      </c>
      <c r="AK93" s="7" cm="1">
        <f t="array" aca="1" ref="AK93" ca="1">variacion_mensual(IMAE[[#This Row],[Honduras]])</f>
        <v>0.22218855728930453</v>
      </c>
      <c r="AL93" s="7" cm="1">
        <f t="array" aca="1" ref="AL93" ca="1">variacion_mensual(IMAE[[#This Row],[Nicaragua]])</f>
        <v>5.3042358111676791E-2</v>
      </c>
      <c r="AM93" s="7" cm="1">
        <f t="array" aca="1" ref="AM93" ca="1">variacion_mensual(IMAE[[#This Row],[República Dominicana]])</f>
        <v>0.49711986112206397</v>
      </c>
    </row>
    <row r="94" spans="1:39" x14ac:dyDescent="0.25">
      <c r="A94" s="5">
        <v>41548</v>
      </c>
      <c r="B94" s="3">
        <v>86.36</v>
      </c>
      <c r="C94" s="3">
        <v>99.05</v>
      </c>
      <c r="D94" s="3">
        <v>100.71</v>
      </c>
      <c r="E94" s="3">
        <v>198.83</v>
      </c>
      <c r="F94" s="3">
        <v>132.16</v>
      </c>
      <c r="G94" s="3">
        <v>127.85</v>
      </c>
      <c r="I94" s="6">
        <v>41548</v>
      </c>
      <c r="J94" s="7" cm="1">
        <f t="array" aca="1" ref="J94" ca="1">variacion_interanual(IMAE[[#This Row],[Costa Rica]])</f>
        <v>2.9566046733428664</v>
      </c>
      <c r="K94" s="7" cm="1">
        <f t="array" aca="1" ref="K94" ca="1">variacion_interanual(IMAE[[#This Row],[El Salvador]])</f>
        <v>2.9946968909223104</v>
      </c>
      <c r="L94" s="7" cm="1">
        <f t="array" aca="1" ref="L94" ca="1">variacion_interanual(IMAE[[#This Row],[Guatemala]])</f>
        <v>2.9859903875651739</v>
      </c>
      <c r="M94" s="7" cm="1">
        <f t="array" aca="1" ref="M94" ca="1">variacion_interanual(IMAE[[#This Row],[Honduras]])</f>
        <v>1.9013940139401386</v>
      </c>
      <c r="N94" s="7" cm="1">
        <f t="array" aca="1" ref="N94" ca="1">variacion_interanual(IMAE[[#This Row],[Nicaragua]])</f>
        <v>3.3953997809419434</v>
      </c>
      <c r="O94" s="7" cm="1">
        <f t="array" aca="1" ref="O94" ca="1">variacion_interanual(IMAE[[#This Row],[República Dominicana]])</f>
        <v>6.6661104622059097</v>
      </c>
      <c r="Q94" s="6">
        <v>41548</v>
      </c>
      <c r="R94" s="7" cm="1">
        <f t="array" aca="1" ref="R94" ca="1">variacion_acumulada(IMAE[[#This Row],[Costa Rica]],IMAE_VA[[#This Row],[Mes]])</f>
        <v>2.5649354555407067</v>
      </c>
      <c r="S94" s="7" cm="1">
        <f t="array" aca="1" ref="S94" ca="1">variacion_acumulada(IMAE[[#This Row],[El Salvador]],IMAE_VA[[#This Row],[Mes]])</f>
        <v>1.7446610476239632</v>
      </c>
      <c r="T94" s="7" cm="1">
        <f t="array" aca="1" ref="T94" ca="1">variacion_acumulada(IMAE[[#This Row],[Guatemala]],IMAE_VA[[#This Row],[Mes]])</f>
        <v>3.5720963084529656</v>
      </c>
      <c r="U94" s="7" cm="1">
        <f t="array" aca="1" ref="U94" ca="1">variacion_acumulada(IMAE[[#This Row],[Honduras]],IMAE_VA[[#This Row],[Mes]])</f>
        <v>2.4690971678923423</v>
      </c>
      <c r="V94" s="7" cm="1">
        <f t="array" aca="1" ref="V94" ca="1">variacion_acumulada(IMAE[[#This Row],[Nicaragua]],IMAE_VA[[#This Row],[Mes]])</f>
        <v>5.3844543903145858</v>
      </c>
      <c r="W94" s="7" cm="1">
        <f t="array" aca="1" ref="W94" ca="1">variacion_acumulada(IMAE[[#This Row],[República Dominicana]],IMAE_VA[[#This Row],[Mes]])</f>
        <v>4.0537719701081221</v>
      </c>
      <c r="Y94" s="6">
        <f>IMAE[[#This Row],[Mes]]</f>
        <v>41548</v>
      </c>
      <c r="Z94" s="7" cm="1">
        <f t="array" aca="1" ref="Z94" ca="1">crecimiento_ultimo_año(IMAE[[#This Row],[Costa Rica]])</f>
        <v>2.6266322212281645</v>
      </c>
      <c r="AA94" s="7" cm="1">
        <f t="array" aca="1" ref="AA94" ca="1">crecimiento_ultimo_año(IMAE[[#This Row],[El Salvador]])</f>
        <v>1.898805352987476</v>
      </c>
      <c r="AB94" s="7" cm="1">
        <f t="array" aca="1" ref="AB94" ca="1">crecimiento_ultimo_año(IMAE[[#This Row],[Guatemala]])</f>
        <v>3.5983023927929958</v>
      </c>
      <c r="AC94" s="7" cm="1">
        <f t="array" aca="1" ref="AC94" ca="1">crecimiento_ultimo_año(IMAE[[#This Row],[Honduras]])</f>
        <v>2.8476063155871145</v>
      </c>
      <c r="AD94" s="7" cm="1">
        <f t="array" aca="1" ref="AD94" ca="1">crecimiento_ultimo_año(IMAE[[#This Row],[Nicaragua]])</f>
        <v>5.7117993483408291</v>
      </c>
      <c r="AE94" s="7" cm="1">
        <f t="array" aca="1" ref="AE94" ca="1">crecimiento_ultimo_año(IMAE[[#This Row],[República Dominicana]])</f>
        <v>3.6998563839428567</v>
      </c>
      <c r="AG94" s="6">
        <f>IMAE[[#This Row],[Mes]]</f>
        <v>41548</v>
      </c>
      <c r="AH94" s="7" cm="1">
        <f t="array" aca="1" ref="AH94" ca="1">variacion_mensual(IMAE[[#This Row],[Costa Rica]])</f>
        <v>0.22049437159104013</v>
      </c>
      <c r="AI94" s="7" cm="1">
        <f t="array" aca="1" ref="AI94" ca="1">variacion_mensual(IMAE[[#This Row],[El Salvador]])</f>
        <v>-0.12100433598870586</v>
      </c>
      <c r="AJ94" s="7" cm="1">
        <f t="array" aca="1" ref="AJ94" ca="1">variacion_mensual(IMAE[[#This Row],[Guatemala]])</f>
        <v>0.31875684829165696</v>
      </c>
      <c r="AK94" s="7" cm="1">
        <f t="array" aca="1" ref="AK94" ca="1">variacion_mensual(IMAE[[#This Row],[Honduras]])</f>
        <v>0.18138761525672287</v>
      </c>
      <c r="AL94" s="7" cm="1">
        <f t="array" aca="1" ref="AL94" ca="1">variacion_mensual(IMAE[[#This Row],[Nicaragua]])</f>
        <v>9.0881551045152165E-2</v>
      </c>
      <c r="AM94" s="7" cm="1">
        <f t="array" aca="1" ref="AM94" ca="1">variacion_mensual(IMAE[[#This Row],[República Dominicana]])</f>
        <v>0.38473618090451023</v>
      </c>
    </row>
    <row r="95" spans="1:39" x14ac:dyDescent="0.25">
      <c r="A95" s="5">
        <v>41579</v>
      </c>
      <c r="B95" s="3">
        <v>86.57</v>
      </c>
      <c r="C95" s="3">
        <v>99.29</v>
      </c>
      <c r="D95" s="3">
        <v>101.03</v>
      </c>
      <c r="E95" s="3">
        <v>199.15</v>
      </c>
      <c r="F95" s="3">
        <v>132.54</v>
      </c>
      <c r="G95" s="3">
        <v>128.28</v>
      </c>
      <c r="I95" s="6">
        <v>41579</v>
      </c>
      <c r="J95" s="7" cm="1">
        <f t="array" aca="1" ref="J95" ca="1">variacion_interanual(IMAE[[#This Row],[Costa Rica]])</f>
        <v>2.9125059438896761</v>
      </c>
      <c r="K95" s="7" cm="1">
        <f t="array" aca="1" ref="K95" ca="1">variacion_interanual(IMAE[[#This Row],[El Salvador]])</f>
        <v>2.6465419208105079</v>
      </c>
      <c r="L95" s="7" cm="1">
        <f t="array" aca="1" ref="L95" ca="1">variacion_interanual(IMAE[[#This Row],[Guatemala]])</f>
        <v>2.9657562168772911</v>
      </c>
      <c r="M95" s="7" cm="1">
        <f t="array" aca="1" ref="M95" ca="1">variacion_interanual(IMAE[[#This Row],[Honduras]])</f>
        <v>2.1910919540229834</v>
      </c>
      <c r="N95" s="7" cm="1">
        <f t="array" aca="1" ref="N95" ca="1">variacion_interanual(IMAE[[#This Row],[Nicaragua]])</f>
        <v>3.0317164179104461</v>
      </c>
      <c r="O95" s="7" cm="1">
        <f t="array" aca="1" ref="O95" ca="1">variacion_interanual(IMAE[[#This Row],[República Dominicana]])</f>
        <v>6.6245532374698657</v>
      </c>
      <c r="Q95" s="6">
        <v>41579</v>
      </c>
      <c r="R95" s="7" cm="1">
        <f t="array" aca="1" ref="R95" ca="1">variacion_acumulada(IMAE[[#This Row],[Costa Rica]],IMAE_VA[[#This Row],[Mes]])</f>
        <v>2.596877628833294</v>
      </c>
      <c r="S95" s="7" cm="1">
        <f t="array" aca="1" ref="S95" ca="1">variacion_acumulada(IMAE[[#This Row],[El Salvador]],IMAE_VA[[#This Row],[Mes]])</f>
        <v>1.8266771961492179</v>
      </c>
      <c r="T95" s="7" cm="1">
        <f t="array" aca="1" ref="T95" ca="1">variacion_acumulada(IMAE[[#This Row],[Guatemala]],IMAE_VA[[#This Row],[Mes]])</f>
        <v>3.5160153083347634</v>
      </c>
      <c r="U95" s="7" cm="1">
        <f t="array" aca="1" ref="U95" ca="1">variacion_acumulada(IMAE[[#This Row],[Honduras]],IMAE_VA[[#This Row],[Mes]])</f>
        <v>2.4434470547017639</v>
      </c>
      <c r="V95" s="7" cm="1">
        <f t="array" aca="1" ref="V95" ca="1">variacion_acumulada(IMAE[[#This Row],[Nicaragua]],IMAE_VA[[#This Row],[Mes]])</f>
        <v>5.1636857001137848</v>
      </c>
      <c r="W95" s="7" cm="1">
        <f t="array" aca="1" ref="W95" ca="1">variacion_acumulada(IMAE[[#This Row],[República Dominicana]],IMAE_VA[[#This Row],[Mes]])</f>
        <v>4.2884457798415765</v>
      </c>
      <c r="Y95" s="6">
        <f>IMAE[[#This Row],[Mes]]</f>
        <v>41579</v>
      </c>
      <c r="Z95" s="7" cm="1">
        <f t="array" aca="1" ref="Z95" ca="1">crecimiento_ultimo_año(IMAE[[#This Row],[Costa Rica]])</f>
        <v>2.6170923201876972</v>
      </c>
      <c r="AA95" s="7" cm="1">
        <f t="array" aca="1" ref="AA95" ca="1">crecimiento_ultimo_año(IMAE[[#This Row],[El Salvador]])</f>
        <v>1.864715374194259</v>
      </c>
      <c r="AB95" s="7" cm="1">
        <f t="array" aca="1" ref="AB95" ca="1">crecimiento_ultimo_año(IMAE[[#This Row],[Guatemala]])</f>
        <v>3.543521715427933</v>
      </c>
      <c r="AC95" s="7" cm="1">
        <f t="array" aca="1" ref="AC95" ca="1">crecimiento_ultimo_año(IMAE[[#This Row],[Honduras]])</f>
        <v>2.6239181233110864</v>
      </c>
      <c r="AD95" s="7" cm="1">
        <f t="array" aca="1" ref="AD95" ca="1">crecimiento_ultimo_año(IMAE[[#This Row],[Nicaragua]])</f>
        <v>5.3473712446352017</v>
      </c>
      <c r="AE95" s="7" cm="1">
        <f t="array" aca="1" ref="AE95" ca="1">crecimiento_ultimo_año(IMAE[[#This Row],[República Dominicana]])</f>
        <v>4.101635920640434</v>
      </c>
      <c r="AG95" s="6">
        <f>IMAE[[#This Row],[Mes]]</f>
        <v>41579</v>
      </c>
      <c r="AH95" s="7" cm="1">
        <f t="array" aca="1" ref="AH95" ca="1">variacion_mensual(IMAE[[#This Row],[Costa Rica]])</f>
        <v>0.24316813339508858</v>
      </c>
      <c r="AI95" s="7" cm="1">
        <f t="array" aca="1" ref="AI95" ca="1">variacion_mensual(IMAE[[#This Row],[El Salvador]])</f>
        <v>0.24230186774356621</v>
      </c>
      <c r="AJ95" s="7" cm="1">
        <f t="array" aca="1" ref="AJ95" ca="1">variacion_mensual(IMAE[[#This Row],[Guatemala]])</f>
        <v>0.3177440174759294</v>
      </c>
      <c r="AK95" s="7" cm="1">
        <f t="array" aca="1" ref="AK95" ca="1">variacion_mensual(IMAE[[#This Row],[Honduras]])</f>
        <v>0.16094150782075545</v>
      </c>
      <c r="AL95" s="7" cm="1">
        <f t="array" aca="1" ref="AL95" ca="1">variacion_mensual(IMAE[[#This Row],[Nicaragua]])</f>
        <v>0.28753026634382728</v>
      </c>
      <c r="AM95" s="7" cm="1">
        <f t="array" aca="1" ref="AM95" ca="1">variacion_mensual(IMAE[[#This Row],[República Dominicana]])</f>
        <v>0.33633163863904247</v>
      </c>
    </row>
    <row r="96" spans="1:39" x14ac:dyDescent="0.25">
      <c r="A96" s="5">
        <v>41609</v>
      </c>
      <c r="B96" s="3">
        <v>86.82</v>
      </c>
      <c r="C96" s="3">
        <v>100.09</v>
      </c>
      <c r="D96" s="3">
        <v>101.47</v>
      </c>
      <c r="E96" s="3">
        <v>199.5</v>
      </c>
      <c r="F96" s="3">
        <v>133.31</v>
      </c>
      <c r="G96" s="3">
        <v>128.71</v>
      </c>
      <c r="I96" s="6">
        <v>41609</v>
      </c>
      <c r="J96" s="7" cm="1">
        <f t="array" aca="1" ref="J96" ca="1">variacion_interanual(IMAE[[#This Row],[Costa Rica]])</f>
        <v>3.0015422944595915</v>
      </c>
      <c r="K96" s="7" cm="1">
        <f t="array" aca="1" ref="K96" ca="1">variacion_interanual(IMAE[[#This Row],[El Salvador]])</f>
        <v>2.7723585583735444</v>
      </c>
      <c r="L96" s="7" cm="1">
        <f t="array" aca="1" ref="L96" ca="1">variacion_interanual(IMAE[[#This Row],[Guatemala]])</f>
        <v>3.0989636252794162</v>
      </c>
      <c r="M96" s="7" cm="1">
        <f t="array" aca="1" ref="M96" ca="1">variacion_interanual(IMAE[[#This Row],[Honduras]])</f>
        <v>2.5179856115107979</v>
      </c>
      <c r="N96" s="7" cm="1">
        <f t="array" aca="1" ref="N96" ca="1">variacion_interanual(IMAE[[#This Row],[Nicaragua]])</f>
        <v>3.1571616497717336</v>
      </c>
      <c r="O96" s="7" cm="1">
        <f t="array" aca="1" ref="O96" ca="1">variacion_interanual(IMAE[[#This Row],[República Dominicana]])</f>
        <v>6.4246733917645127</v>
      </c>
      <c r="Q96" s="6">
        <v>41609</v>
      </c>
      <c r="R96" s="7" cm="1">
        <f t="array" aca="1" ref="R96" ca="1">variacion_acumulada(IMAE[[#This Row],[Costa Rica]],IMAE_VA[[#This Row],[Mes]])</f>
        <v>2.6309997799163432</v>
      </c>
      <c r="S96" s="7" cm="1">
        <f t="array" aca="1" ref="S96" ca="1">variacion_acumulada(IMAE[[#This Row],[El Salvador]],IMAE_VA[[#This Row],[Mes]])</f>
        <v>1.9060004995392177</v>
      </c>
      <c r="T96" s="7" cm="1">
        <f t="array" aca="1" ref="T96" ca="1">variacion_acumulada(IMAE[[#This Row],[Guatemala]],IMAE_VA[[#This Row],[Mes]])</f>
        <v>3.4806086536470993</v>
      </c>
      <c r="U96" s="7" cm="1">
        <f t="array" aca="1" ref="U96" ca="1">variacion_acumulada(IMAE[[#This Row],[Honduras]],IMAE_VA[[#This Row],[Mes]])</f>
        <v>2.4497351286208335</v>
      </c>
      <c r="V96" s="7" cm="1">
        <f t="array" aca="1" ref="V96" ca="1">variacion_acumulada(IMAE[[#This Row],[Nicaragua]],IMAE_VA[[#This Row],[Mes]])</f>
        <v>4.990834249908338</v>
      </c>
      <c r="W96" s="7" cm="1">
        <f t="array" aca="1" ref="W96" ca="1">variacion_acumulada(IMAE[[#This Row],[República Dominicana]],IMAE_VA[[#This Row],[Mes]])</f>
        <v>4.4679963861282923</v>
      </c>
      <c r="Y96" s="6">
        <f>IMAE[[#This Row],[Mes]]</f>
        <v>41609</v>
      </c>
      <c r="Z96" s="7" cm="1">
        <f t="array" aca="1" ref="Z96" ca="1">crecimiento_ultimo_año(IMAE[[#This Row],[Costa Rica]])</f>
        <v>2.6309997799163432</v>
      </c>
      <c r="AA96" s="7" cm="1">
        <f t="array" aca="1" ref="AA96" ca="1">crecimiento_ultimo_año(IMAE[[#This Row],[El Salvador]])</f>
        <v>1.9060004995392177</v>
      </c>
      <c r="AB96" s="7" cm="1">
        <f t="array" aca="1" ref="AB96" ca="1">crecimiento_ultimo_año(IMAE[[#This Row],[Guatemala]])</f>
        <v>3.4806086536470993</v>
      </c>
      <c r="AC96" s="7" cm="1">
        <f t="array" aca="1" ref="AC96" ca="1">crecimiento_ultimo_año(IMAE[[#This Row],[Honduras]])</f>
        <v>2.4497351286208335</v>
      </c>
      <c r="AD96" s="7" cm="1">
        <f t="array" aca="1" ref="AD96" ca="1">crecimiento_ultimo_año(IMAE[[#This Row],[Nicaragua]])</f>
        <v>4.990834249908338</v>
      </c>
      <c r="AE96" s="7" cm="1">
        <f t="array" aca="1" ref="AE96" ca="1">crecimiento_ultimo_año(IMAE[[#This Row],[República Dominicana]])</f>
        <v>4.4679963861282923</v>
      </c>
      <c r="AG96" s="6">
        <f>IMAE[[#This Row],[Mes]]</f>
        <v>41609</v>
      </c>
      <c r="AH96" s="7" cm="1">
        <f t="array" aca="1" ref="AH96" ca="1">variacion_mensual(IMAE[[#This Row],[Costa Rica]])</f>
        <v>0.28878364329445461</v>
      </c>
      <c r="AI96" s="7" cm="1">
        <f t="array" aca="1" ref="AI96" ca="1">variacion_mensual(IMAE[[#This Row],[El Salvador]])</f>
        <v>0.8057206163762709</v>
      </c>
      <c r="AJ96" s="7" cm="1">
        <f t="array" aca="1" ref="AJ96" ca="1">variacion_mensual(IMAE[[#This Row],[Guatemala]])</f>
        <v>0.43551420370187</v>
      </c>
      <c r="AK96" s="7" cm="1">
        <f t="array" aca="1" ref="AK96" ca="1">variacion_mensual(IMAE[[#This Row],[Honduras]])</f>
        <v>0.17574692442881013</v>
      </c>
      <c r="AL96" s="7" cm="1">
        <f t="array" aca="1" ref="AL96" ca="1">variacion_mensual(IMAE[[#This Row],[Nicaragua]])</f>
        <v>0.58095669231930103</v>
      </c>
      <c r="AM96" s="7" cm="1">
        <f t="array" aca="1" ref="AM96" ca="1">variacion_mensual(IMAE[[#This Row],[República Dominicana]])</f>
        <v>0.33520424072341903</v>
      </c>
    </row>
    <row r="97" spans="1:39" x14ac:dyDescent="0.25">
      <c r="A97" s="5">
        <v>41640</v>
      </c>
      <c r="B97" s="3">
        <v>87.06</v>
      </c>
      <c r="C97" s="3">
        <v>100.88</v>
      </c>
      <c r="D97" s="3">
        <v>102.09</v>
      </c>
      <c r="E97" s="3">
        <v>199.86</v>
      </c>
      <c r="F97" s="3">
        <v>134.44</v>
      </c>
      <c r="G97" s="3">
        <v>129.28</v>
      </c>
      <c r="I97" s="6">
        <v>41640</v>
      </c>
      <c r="J97" s="7" cm="1">
        <f t="array" aca="1" ref="J97" ca="1">variacion_interanual(IMAE[[#This Row],[Costa Rica]])</f>
        <v>3.2250414986957576</v>
      </c>
      <c r="K97" s="7" cm="1">
        <f t="array" aca="1" ref="K97" ca="1">variacion_interanual(IMAE[[#This Row],[El Salvador]])</f>
        <v>3.2231658651386441</v>
      </c>
      <c r="L97" s="7" cm="1">
        <f t="array" aca="1" ref="L97" ca="1">variacion_interanual(IMAE[[#This Row],[Guatemala]])</f>
        <v>3.4032209054998486</v>
      </c>
      <c r="M97" s="7" cm="1">
        <f t="array" aca="1" ref="M97" ca="1">variacion_interanual(IMAE[[#This Row],[Honduras]])</f>
        <v>2.7874922855379625</v>
      </c>
      <c r="N97" s="7" cm="1">
        <f t="array" aca="1" ref="N97" ca="1">variacion_interanual(IMAE[[#This Row],[Nicaragua]])</f>
        <v>3.7746043998456047</v>
      </c>
      <c r="O97" s="7" cm="1">
        <f t="array" aca="1" ref="O97" ca="1">variacion_interanual(IMAE[[#This Row],[República Dominicana]])</f>
        <v>6.3245332675384569</v>
      </c>
      <c r="Q97" s="6">
        <v>41640</v>
      </c>
      <c r="R97" s="7" cm="1">
        <f t="array" aca="1" ref="R97" ca="1">variacion_acumulada(IMAE[[#This Row],[Costa Rica]],IMAE_VA[[#This Row],[Mes]])</f>
        <v>3.2250414986957576</v>
      </c>
      <c r="S97" s="7" cm="1">
        <f t="array" aca="1" ref="S97" ca="1">variacion_acumulada(IMAE[[#This Row],[El Salvador]],IMAE_VA[[#This Row],[Mes]])</f>
        <v>3.2231658651386441</v>
      </c>
      <c r="T97" s="7" cm="1">
        <f t="array" aca="1" ref="T97" ca="1">variacion_acumulada(IMAE[[#This Row],[Guatemala]],IMAE_VA[[#This Row],[Mes]])</f>
        <v>3.4032209054998486</v>
      </c>
      <c r="U97" s="7" cm="1">
        <f t="array" aca="1" ref="U97" ca="1">variacion_acumulada(IMAE[[#This Row],[Honduras]],IMAE_VA[[#This Row],[Mes]])</f>
        <v>2.7874922855379625</v>
      </c>
      <c r="V97" s="7" cm="1">
        <f t="array" aca="1" ref="V97" ca="1">variacion_acumulada(IMAE[[#This Row],[Nicaragua]],IMAE_VA[[#This Row],[Mes]])</f>
        <v>3.7746043998456047</v>
      </c>
      <c r="W97" s="7" cm="1">
        <f t="array" aca="1" ref="W97" ca="1">variacion_acumulada(IMAE[[#This Row],[República Dominicana]],IMAE_VA[[#This Row],[Mes]])</f>
        <v>6.3245332675384569</v>
      </c>
      <c r="Y97" s="6">
        <f>IMAE[[#This Row],[Mes]]</f>
        <v>41640</v>
      </c>
      <c r="Z97" s="7" cm="1">
        <f t="array" aca="1" ref="Z97" ca="1">crecimiento_ultimo_año(IMAE[[#This Row],[Costa Rica]])</f>
        <v>2.6966045346085821</v>
      </c>
      <c r="AA97" s="7" cm="1">
        <f t="array" aca="1" ref="AA97" ca="1">crecimiento_ultimo_año(IMAE[[#This Row],[El Salvador]])</f>
        <v>1.9788022315250231</v>
      </c>
      <c r="AB97" s="7" cm="1">
        <f t="array" aca="1" ref="AB97" ca="1">crecimiento_ultimo_año(IMAE[[#This Row],[Guatemala]])</f>
        <v>3.4314062661209732</v>
      </c>
      <c r="AC97" s="7" cm="1">
        <f t="array" aca="1" ref="AC97" ca="1">crecimiento_ultimo_año(IMAE[[#This Row],[Honduras]])</f>
        <v>2.3351161725696068</v>
      </c>
      <c r="AD97" s="7" cm="1">
        <f t="array" aca="1" ref="AD97" ca="1">crecimiento_ultimo_año(IMAE[[#This Row],[Nicaragua]])</f>
        <v>4.7150990541964921</v>
      </c>
      <c r="AE97" s="7" cm="1">
        <f t="array" aca="1" ref="AE97" ca="1">crecimiento_ultimo_año(IMAE[[#This Row],[República Dominicana]])</f>
        <v>4.8006825417744814</v>
      </c>
      <c r="AG97" s="6">
        <f>IMAE[[#This Row],[Mes]]</f>
        <v>41640</v>
      </c>
      <c r="AH97" s="7" cm="1">
        <f t="array" aca="1" ref="AH97" ca="1">variacion_mensual(IMAE[[#This Row],[Costa Rica]])</f>
        <v>0.27643400138217533</v>
      </c>
      <c r="AI97" s="7" cm="1">
        <f t="array" aca="1" ref="AI97" ca="1">variacion_mensual(IMAE[[#This Row],[El Salvador]])</f>
        <v>0.78928963932460849</v>
      </c>
      <c r="AJ97" s="7" cm="1">
        <f t="array" aca="1" ref="AJ97" ca="1">variacion_mensual(IMAE[[#This Row],[Guatemala]])</f>
        <v>0.61101803488716744</v>
      </c>
      <c r="AK97" s="7" cm="1">
        <f t="array" aca="1" ref="AK97" ca="1">variacion_mensual(IMAE[[#This Row],[Honduras]])</f>
        <v>0.18045112781954753</v>
      </c>
      <c r="AL97" s="7" cm="1">
        <f t="array" aca="1" ref="AL97" ca="1">variacion_mensual(IMAE[[#This Row],[Nicaragua]])</f>
        <v>0.84764833845922816</v>
      </c>
      <c r="AM97" s="7" cm="1">
        <f t="array" aca="1" ref="AM97" ca="1">variacion_mensual(IMAE[[#This Row],[República Dominicana]])</f>
        <v>0.44285603294227371</v>
      </c>
    </row>
    <row r="98" spans="1:39" x14ac:dyDescent="0.25">
      <c r="A98" s="5">
        <v>41671</v>
      </c>
      <c r="B98" s="3">
        <v>87.26</v>
      </c>
      <c r="C98" s="3">
        <v>100.95</v>
      </c>
      <c r="D98" s="3">
        <v>102.84</v>
      </c>
      <c r="E98" s="3">
        <v>200.23</v>
      </c>
      <c r="F98" s="3">
        <v>135.71</v>
      </c>
      <c r="G98" s="3">
        <v>130.05000000000001</v>
      </c>
      <c r="I98" s="6">
        <v>41671</v>
      </c>
      <c r="J98" s="7" cm="1">
        <f t="array" aca="1" ref="J98" ca="1">variacion_interanual(IMAE[[#This Row],[Costa Rica]])</f>
        <v>3.3029477921155515</v>
      </c>
      <c r="K98" s="7" cm="1">
        <f t="array" aca="1" ref="K98" ca="1">variacion_interanual(IMAE[[#This Row],[El Salvador]])</f>
        <v>3.2314142550363023</v>
      </c>
      <c r="L98" s="7" cm="1">
        <f t="array" aca="1" ref="L98" ca="1">variacion_interanual(IMAE[[#This Row],[Guatemala]])</f>
        <v>3.8158691701998704</v>
      </c>
      <c r="M98" s="7" cm="1">
        <f t="array" aca="1" ref="M98" ca="1">variacion_interanual(IMAE[[#This Row],[Honduras]])</f>
        <v>2.9671911961328679</v>
      </c>
      <c r="N98" s="7" cm="1">
        <f t="array" aca="1" ref="N98" ca="1">variacion_interanual(IMAE[[#This Row],[Nicaragua]])</f>
        <v>4.6257034924061413</v>
      </c>
      <c r="O98" s="7" cm="1">
        <f t="array" aca="1" ref="O98" ca="1">variacion_interanual(IMAE[[#This Row],[República Dominicana]])</f>
        <v>6.4674580433892848</v>
      </c>
      <c r="Q98" s="6">
        <v>41671</v>
      </c>
      <c r="R98" s="7" cm="1">
        <f t="array" aca="1" ref="R98" ca="1">variacion_acumulada(IMAE[[#This Row],[Costa Rica]],IMAE_VA[[#This Row],[Mes]])</f>
        <v>3.2640246430898578</v>
      </c>
      <c r="S98" s="7" cm="1">
        <f t="array" aca="1" ref="S98" ca="1">variacion_acumulada(IMAE[[#This Row],[El Salvador]],IMAE_VA[[#This Row],[Mes]])</f>
        <v>3.2272913256955693</v>
      </c>
      <c r="T98" s="7" cm="1">
        <f t="array" aca="1" ref="T98" ca="1">variacion_acumulada(IMAE[[#This Row],[Guatemala]],IMAE_VA[[#This Row],[Mes]])</f>
        <v>3.6098892765053847</v>
      </c>
      <c r="U98" s="7" cm="1">
        <f t="array" aca="1" ref="U98" ca="1">variacion_acumulada(IMAE[[#This Row],[Honduras]],IMAE_VA[[#This Row],[Mes]])</f>
        <v>2.8773463615325401</v>
      </c>
      <c r="V98" s="7" cm="1">
        <f t="array" aca="1" ref="V98" ca="1">variacion_acumulada(IMAE[[#This Row],[Nicaragua]],IMAE_VA[[#This Row],[Mes]])</f>
        <v>4.2004165702383744</v>
      </c>
      <c r="W98" s="7" cm="1">
        <f t="array" aca="1" ref="W98" ca="1">variacion_acumulada(IMAE[[#This Row],[República Dominicana]],IMAE_VA[[#This Row],[Mes]])</f>
        <v>6.3961598424550958</v>
      </c>
      <c r="Y98" s="6">
        <f>IMAE[[#This Row],[Mes]]</f>
        <v>41671</v>
      </c>
      <c r="Z98" s="7" cm="1">
        <f t="array" aca="1" ref="Z98" ca="1">crecimiento_ultimo_año(IMAE[[#This Row],[Costa Rica]])</f>
        <v>2.7863314299380937</v>
      </c>
      <c r="AA98" s="7" cm="1">
        <f t="array" aca="1" ref="AA98" ca="1">crecimiento_ultimo_año(IMAE[[#This Row],[El Salvador]])</f>
        <v>2.0635628850411036</v>
      </c>
      <c r="AB98" s="7" cm="1">
        <f t="array" aca="1" ref="AB98" ca="1">crecimiento_ultimo_año(IMAE[[#This Row],[Guatemala]])</f>
        <v>3.417631481973471</v>
      </c>
      <c r="AC98" s="7" cm="1">
        <f t="array" aca="1" ref="AC98" ca="1">crecimiento_ultimo_año(IMAE[[#This Row],[Honduras]])</f>
        <v>2.2821451647641711</v>
      </c>
      <c r="AD98" s="7" cm="1">
        <f t="array" aca="1" ref="AD98" ca="1">crecimiento_ultimo_año(IMAE[[#This Row],[Nicaragua]])</f>
        <v>4.5556134255444025</v>
      </c>
      <c r="AE98" s="7" cm="1">
        <f t="array" aca="1" ref="AE98" ca="1">crecimiento_ultimo_año(IMAE[[#This Row],[República Dominicana]])</f>
        <v>5.1298912554424092</v>
      </c>
      <c r="AG98" s="6">
        <f>IMAE[[#This Row],[Mes]]</f>
        <v>41671</v>
      </c>
      <c r="AH98" s="7" cm="1">
        <f t="array" aca="1" ref="AH98" ca="1">variacion_mensual(IMAE[[#This Row],[Costa Rica]])</f>
        <v>0.22972662531588472</v>
      </c>
      <c r="AI98" s="7" cm="1">
        <f t="array" aca="1" ref="AI98" ca="1">variacion_mensual(IMAE[[#This Row],[El Salvador]])</f>
        <v>6.9389373513084607E-2</v>
      </c>
      <c r="AJ98" s="7" cm="1">
        <f t="array" aca="1" ref="AJ98" ca="1">variacion_mensual(IMAE[[#This Row],[Guatemala]])</f>
        <v>0.73464590067586766</v>
      </c>
      <c r="AK98" s="7" cm="1">
        <f t="array" aca="1" ref="AK98" ca="1">variacion_mensual(IMAE[[#This Row],[Honduras]])</f>
        <v>0.18512959071348423</v>
      </c>
      <c r="AL98" s="7" cm="1">
        <f t="array" aca="1" ref="AL98" ca="1">variacion_mensual(IMAE[[#This Row],[Nicaragua]])</f>
        <v>0.94465932758107662</v>
      </c>
      <c r="AM98" s="7" cm="1">
        <f t="array" aca="1" ref="AM98" ca="1">variacion_mensual(IMAE[[#This Row],[República Dominicana]])</f>
        <v>0.59560643564358084</v>
      </c>
    </row>
    <row r="99" spans="1:39" x14ac:dyDescent="0.25">
      <c r="A99" s="5">
        <v>41699</v>
      </c>
      <c r="B99" s="3">
        <v>87.38</v>
      </c>
      <c r="C99" s="3">
        <v>100.75</v>
      </c>
      <c r="D99" s="3">
        <v>103.57</v>
      </c>
      <c r="E99" s="3">
        <v>200.57</v>
      </c>
      <c r="F99" s="3">
        <v>136.75</v>
      </c>
      <c r="G99" s="3">
        <v>130.87</v>
      </c>
      <c r="I99" s="6">
        <v>41699</v>
      </c>
      <c r="J99" s="7" cm="1">
        <f t="array" aca="1" ref="J99" ca="1">variacion_interanual(IMAE[[#This Row],[Costa Rica]])</f>
        <v>3.2494387333096952</v>
      </c>
      <c r="K99" s="7" cm="1">
        <f t="array" aca="1" ref="K99" ca="1">variacion_interanual(IMAE[[#This Row],[El Salvador]])</f>
        <v>2.9426790640645795</v>
      </c>
      <c r="L99" s="7" cm="1">
        <f t="array" aca="1" ref="L99" ca="1">variacion_interanual(IMAE[[#This Row],[Guatemala]])</f>
        <v>4.2266277548555831</v>
      </c>
      <c r="M99" s="7" cm="1">
        <f t="array" aca="1" ref="M99" ca="1">variacion_interanual(IMAE[[#This Row],[Honduras]])</f>
        <v>2.9937352367258807</v>
      </c>
      <c r="N99" s="7" cm="1">
        <f t="array" aca="1" ref="N99" ca="1">variacion_interanual(IMAE[[#This Row],[Nicaragua]])</f>
        <v>5.321934688847807</v>
      </c>
      <c r="O99" s="7" cm="1">
        <f t="array" aca="1" ref="O99" ca="1">variacion_interanual(IMAE[[#This Row],[República Dominicana]])</f>
        <v>6.7193998205985483</v>
      </c>
      <c r="Q99" s="6">
        <v>41699</v>
      </c>
      <c r="R99" s="7" cm="1">
        <f t="array" aca="1" ref="R99" ca="1">variacion_acumulada(IMAE[[#This Row],[Costa Rica]],IMAE_VA[[#This Row],[Mes]])</f>
        <v>3.2591540404040442</v>
      </c>
      <c r="S99" s="7" cm="1">
        <f t="array" aca="1" ref="S99" ca="1">variacion_acumulada(IMAE[[#This Row],[El Salvador]],IMAE_VA[[#This Row],[Mes]])</f>
        <v>3.1323494324959844</v>
      </c>
      <c r="T99" s="7" cm="1">
        <f t="array" aca="1" ref="T99" ca="1">variacion_acumulada(IMAE[[#This Row],[Guatemala]],IMAE_VA[[#This Row],[Mes]])</f>
        <v>3.8161259927311786</v>
      </c>
      <c r="U99" s="7" cm="1">
        <f t="array" aca="1" ref="U99" ca="1">variacion_acumulada(IMAE[[#This Row],[Honduras]],IMAE_VA[[#This Row],[Mes]])</f>
        <v>2.9161812075937377</v>
      </c>
      <c r="V99" s="7" cm="1">
        <f t="array" aca="1" ref="V99" ca="1">variacion_acumulada(IMAE[[#This Row],[Nicaragua]],IMAE_VA[[#This Row],[Mes]])</f>
        <v>4.5746594705730947</v>
      </c>
      <c r="W99" s="7" cm="1">
        <f t="array" aca="1" ref="W99" ca="1">variacion_acumulada(IMAE[[#This Row],[República Dominicana]],IMAE_VA[[#This Row],[Mes]])</f>
        <v>6.5043535223954008</v>
      </c>
      <c r="Y99" s="6">
        <f>IMAE[[#This Row],[Mes]]</f>
        <v>41699</v>
      </c>
      <c r="Z99" s="7" cm="1">
        <f t="array" aca="1" ref="Z99" ca="1">crecimiento_ultimo_año(IMAE[[#This Row],[Costa Rica]])</f>
        <v>2.8748209454082296</v>
      </c>
      <c r="AA99" s="7" cm="1">
        <f t="array" aca="1" ref="AA99" ca="1">crecimiento_ultimo_año(IMAE[[#This Row],[El Salvador]])</f>
        <v>2.1730375397375878</v>
      </c>
      <c r="AB99" s="7" cm="1">
        <f t="array" aca="1" ref="AB99" ca="1">crecimiento_ultimo_año(IMAE[[#This Row],[Guatemala]])</f>
        <v>3.4460077052527183</v>
      </c>
      <c r="AC99" s="7" cm="1">
        <f t="array" aca="1" ref="AC99" ca="1">crecimiento_ultimo_año(IMAE[[#This Row],[Honduras]])</f>
        <v>2.2817021240025603</v>
      </c>
      <c r="AD99" s="7" cm="1">
        <f t="array" aca="1" ref="AD99" ca="1">crecimiento_ultimo_año(IMAE[[#This Row],[Nicaragua]])</f>
        <v>4.5020338538249716</v>
      </c>
      <c r="AE99" s="7" cm="1">
        <f t="array" aca="1" ref="AE99" ca="1">crecimiento_ultimo_año(IMAE[[#This Row],[República Dominicana]])</f>
        <v>5.4797643141832886</v>
      </c>
      <c r="AG99" s="6">
        <f>IMAE[[#This Row],[Mes]]</f>
        <v>41699</v>
      </c>
      <c r="AH99" s="7" cm="1">
        <f t="array" aca="1" ref="AH99" ca="1">variacion_mensual(IMAE[[#This Row],[Costa Rica]])</f>
        <v>0.13752005500800024</v>
      </c>
      <c r="AI99" s="7" cm="1">
        <f t="array" aca="1" ref="AI99" ca="1">variacion_mensual(IMAE[[#This Row],[El Salvador]])</f>
        <v>-0.19811788013868181</v>
      </c>
      <c r="AJ99" s="7" cm="1">
        <f t="array" aca="1" ref="AJ99" ca="1">variacion_mensual(IMAE[[#This Row],[Guatemala]])</f>
        <v>0.70984052897704597</v>
      </c>
      <c r="AK99" s="7" cm="1">
        <f t="array" aca="1" ref="AK99" ca="1">variacion_mensual(IMAE[[#This Row],[Honduras]])</f>
        <v>0.16980472456675777</v>
      </c>
      <c r="AL99" s="7" cm="1">
        <f t="array" aca="1" ref="AL99" ca="1">variacion_mensual(IMAE[[#This Row],[Nicaragua]])</f>
        <v>0.76633998968387296</v>
      </c>
      <c r="AM99" s="7" cm="1">
        <f t="array" aca="1" ref="AM99" ca="1">variacion_mensual(IMAE[[#This Row],[República Dominicana]])</f>
        <v>0.63052672049210834</v>
      </c>
    </row>
    <row r="100" spans="1:39" x14ac:dyDescent="0.25">
      <c r="A100" s="5">
        <v>41730</v>
      </c>
      <c r="B100" s="3">
        <v>87.5</v>
      </c>
      <c r="C100" s="3">
        <v>100.83</v>
      </c>
      <c r="D100" s="3">
        <v>104.14</v>
      </c>
      <c r="E100" s="3">
        <v>200.9</v>
      </c>
      <c r="F100" s="3">
        <v>137.38999999999999</v>
      </c>
      <c r="G100" s="3">
        <v>131.61000000000001</v>
      </c>
      <c r="I100" s="6">
        <v>41730</v>
      </c>
      <c r="J100" s="7" cm="1">
        <f t="array" aca="1" ref="J100" ca="1">variacion_interanual(IMAE[[#This Row],[Costa Rica]])</f>
        <v>3.2448377581120846</v>
      </c>
      <c r="K100" s="7" cm="1">
        <f t="array" aca="1" ref="K100" ca="1">variacion_interanual(IMAE[[#This Row],[El Salvador]])</f>
        <v>2.8562684892379897</v>
      </c>
      <c r="L100" s="7" cm="1">
        <f t="array" aca="1" ref="L100" ca="1">variacion_interanual(IMAE[[#This Row],[Guatemala]])</f>
        <v>4.5582329317269243</v>
      </c>
      <c r="M100" s="7" cm="1">
        <f t="array" aca="1" ref="M100" ca="1">variacion_interanual(IMAE[[#This Row],[Honduras]])</f>
        <v>2.8726509293870661</v>
      </c>
      <c r="N100" s="7" cm="1">
        <f t="array" aca="1" ref="N100" ca="1">variacion_interanual(IMAE[[#This Row],[Nicaragua]])</f>
        <v>5.554701905347259</v>
      </c>
      <c r="O100" s="7" cm="1">
        <f t="array" aca="1" ref="O100" ca="1">variacion_interanual(IMAE[[#This Row],[República Dominicana]])</f>
        <v>6.8523179345620022</v>
      </c>
      <c r="Q100" s="6">
        <v>41730</v>
      </c>
      <c r="R100" s="7" cm="1">
        <f t="array" aca="1" ref="R100" ca="1">variacion_acumulada(IMAE[[#This Row],[Costa Rica]],IMAE_VA[[#This Row],[Mes]])</f>
        <v>3.2555663975871507</v>
      </c>
      <c r="S100" s="7" cm="1">
        <f t="array" aca="1" ref="S100" ca="1">variacion_acumulada(IMAE[[#This Row],[El Salvador]],IMAE_VA[[#This Row],[Mes]])</f>
        <v>3.0632057636298615</v>
      </c>
      <c r="T100" s="7" cm="1">
        <f t="array" aca="1" ref="T100" ca="1">variacion_acumulada(IMAE[[#This Row],[Guatemala]],IMAE_VA[[#This Row],[Mes]])</f>
        <v>4.0024195987498734</v>
      </c>
      <c r="U100" s="7" cm="1">
        <f t="array" aca="1" ref="U100" ca="1">variacion_acumulada(IMAE[[#This Row],[Honduras]],IMAE_VA[[#This Row],[Mes]])</f>
        <v>2.9052674823154989</v>
      </c>
      <c r="V100" s="7" cm="1">
        <f t="array" aca="1" ref="V100" ca="1">variacion_acumulada(IMAE[[#This Row],[Nicaragua]],IMAE_VA[[#This Row],[Mes]])</f>
        <v>4.8203212263605799</v>
      </c>
      <c r="W100" s="7" cm="1">
        <f t="array" aca="1" ref="W100" ca="1">variacion_acumulada(IMAE[[#This Row],[República Dominicana]],IMAE_VA[[#This Row],[Mes]])</f>
        <v>6.5919026024431115</v>
      </c>
      <c r="Y100" s="6">
        <f>IMAE[[#This Row],[Mes]]</f>
        <v>41730</v>
      </c>
      <c r="Z100" s="7" cm="1">
        <f t="array" aca="1" ref="Z100" ca="1">crecimiento_ultimo_año(IMAE[[#This Row],[Costa Rica]])</f>
        <v>2.9619700129083437</v>
      </c>
      <c r="AA100" s="7" cm="1">
        <f t="array" aca="1" ref="AA100" ca="1">crecimiento_ultimo_año(IMAE[[#This Row],[El Salvador]])</f>
        <v>2.3086404957970208</v>
      </c>
      <c r="AB100" s="7" cm="1">
        <f t="array" aca="1" ref="AB100" ca="1">crecimiento_ultimo_año(IMAE[[#This Row],[Guatemala]])</f>
        <v>3.5102061671308027</v>
      </c>
      <c r="AC100" s="7" cm="1">
        <f t="array" aca="1" ref="AC100" ca="1">crecimiento_ultimo_año(IMAE[[#This Row],[Honduras]])</f>
        <v>2.312178387650099</v>
      </c>
      <c r="AD100" s="7" cm="1">
        <f t="array" aca="1" ref="AD100" ca="1">crecimiento_ultimo_año(IMAE[[#This Row],[Nicaragua]])</f>
        <v>4.4964733542319779</v>
      </c>
      <c r="AE100" s="7" cm="1">
        <f t="array" aca="1" ref="AE100" ca="1">crecimiento_ultimo_año(IMAE[[#This Row],[República Dominicana]])</f>
        <v>5.8375896937488347</v>
      </c>
      <c r="AG100" s="6">
        <f>IMAE[[#This Row],[Mes]]</f>
        <v>41730</v>
      </c>
      <c r="AH100" s="7" cm="1">
        <f t="array" aca="1" ref="AH100" ca="1">variacion_mensual(IMAE[[#This Row],[Costa Rica]])</f>
        <v>0.13733119707026731</v>
      </c>
      <c r="AI100" s="7" cm="1">
        <f t="array" aca="1" ref="AI100" ca="1">variacion_mensual(IMAE[[#This Row],[El Salvador]])</f>
        <v>7.9404466501231674E-2</v>
      </c>
      <c r="AJ100" s="7" cm="1">
        <f t="array" aca="1" ref="AJ100" ca="1">variacion_mensual(IMAE[[#This Row],[Guatemala]])</f>
        <v>0.55035241865406537</v>
      </c>
      <c r="AK100" s="7" cm="1">
        <f t="array" aca="1" ref="AK100" ca="1">variacion_mensual(IMAE[[#This Row],[Honduras]])</f>
        <v>0.16453108640375191</v>
      </c>
      <c r="AL100" s="7" cm="1">
        <f t="array" aca="1" ref="AL100" ca="1">variacion_mensual(IMAE[[#This Row],[Nicaragua]])</f>
        <v>0.46800731261424922</v>
      </c>
      <c r="AM100" s="7" cm="1">
        <f t="array" aca="1" ref="AM100" ca="1">variacion_mensual(IMAE[[#This Row],[República Dominicana]])</f>
        <v>0.56544662642317167</v>
      </c>
    </row>
    <row r="101" spans="1:39" x14ac:dyDescent="0.25">
      <c r="A101" s="5">
        <v>41760</v>
      </c>
      <c r="B101" s="3">
        <v>87.64</v>
      </c>
      <c r="C101" s="3">
        <v>100.75</v>
      </c>
      <c r="D101" s="3">
        <v>104.46</v>
      </c>
      <c r="E101" s="3">
        <v>201.17</v>
      </c>
      <c r="F101" s="3">
        <v>137.63</v>
      </c>
      <c r="G101" s="3">
        <v>132.36000000000001</v>
      </c>
      <c r="I101" s="6">
        <v>41760</v>
      </c>
      <c r="J101" s="7" cm="1">
        <f t="array" aca="1" ref="J101" ca="1">variacion_interanual(IMAE[[#This Row],[Costa Rica]])</f>
        <v>3.1180138839863591</v>
      </c>
      <c r="K101" s="7" cm="1">
        <f t="array" aca="1" ref="K101" ca="1">variacion_interanual(IMAE[[#This Row],[El Salvador]])</f>
        <v>2.4611003762839534</v>
      </c>
      <c r="L101" s="7" cm="1">
        <f t="array" aca="1" ref="L101" ca="1">variacion_interanual(IMAE[[#This Row],[Guatemala]])</f>
        <v>4.7953451043338591</v>
      </c>
      <c r="M101" s="7" cm="1">
        <f t="array" aca="1" ref="M101" ca="1">variacion_interanual(IMAE[[#This Row],[Honduras]])</f>
        <v>2.6168128953274916</v>
      </c>
      <c r="N101" s="7" cm="1">
        <f t="array" aca="1" ref="N101" ca="1">variacion_interanual(IMAE[[#This Row],[Nicaragua]])</f>
        <v>5.3022188217291655</v>
      </c>
      <c r="O101" s="7" cm="1">
        <f t="array" aca="1" ref="O101" ca="1">variacion_interanual(IMAE[[#This Row],[República Dominicana]])</f>
        <v>6.8022270636649784</v>
      </c>
      <c r="Q101" s="6">
        <v>41760</v>
      </c>
      <c r="R101" s="7" cm="1">
        <f t="array" aca="1" ref="R101" ca="1">variacion_acumulada(IMAE[[#This Row],[Costa Rica]],IMAE_VA[[#This Row],[Mes]])</f>
        <v>3.2279408289616729</v>
      </c>
      <c r="S101" s="7" cm="1">
        <f t="array" aca="1" ref="S101" ca="1">variacion_acumulada(IMAE[[#This Row],[El Salvador]],IMAE_VA[[#This Row],[Mes]])</f>
        <v>2.9423175089331455</v>
      </c>
      <c r="T101" s="7" cm="1">
        <f t="array" aca="1" ref="T101" ca="1">variacion_acumulada(IMAE[[#This Row],[Guatemala]],IMAE_VA[[#This Row],[Mes]])</f>
        <v>4.1616308113770151</v>
      </c>
      <c r="U101" s="7" cm="1">
        <f t="array" aca="1" ref="U101" ca="1">variacion_acumulada(IMAE[[#This Row],[Honduras]],IMAE_VA[[#This Row],[Mes]])</f>
        <v>2.8472670953978207</v>
      </c>
      <c r="V101" s="7" cm="1">
        <f t="array" aca="1" ref="V101" ca="1">variacion_acumulada(IMAE[[#This Row],[Nicaragua]],IMAE_VA[[#This Row],[Mes]])</f>
        <v>4.9172256754261623</v>
      </c>
      <c r="W101" s="7" cm="1">
        <f t="array" aca="1" ref="W101" ca="1">variacion_acumulada(IMAE[[#This Row],[República Dominicana]],IMAE_VA[[#This Row],[Mes]])</f>
        <v>6.6343912497758728</v>
      </c>
      <c r="Y101" s="6">
        <f>IMAE[[#This Row],[Mes]]</f>
        <v>41760</v>
      </c>
      <c r="Z101" s="7" cm="1">
        <f t="array" aca="1" ref="Z101" ca="1">crecimiento_ultimo_año(IMAE[[#This Row],[Costa Rica]])</f>
        <v>3.0235761641907777</v>
      </c>
      <c r="AA101" s="7" cm="1">
        <f t="array" aca="1" ref="AA101" ca="1">crecimiento_ultimo_año(IMAE[[#This Row],[El Salvador]])</f>
        <v>2.4728119037229268</v>
      </c>
      <c r="AB101" s="7" cm="1">
        <f t="array" aca="1" ref="AB101" ca="1">crecimiento_ultimo_año(IMAE[[#This Row],[Guatemala]])</f>
        <v>3.604934498187351</v>
      </c>
      <c r="AC101" s="7" cm="1">
        <f t="array" aca="1" ref="AC101" ca="1">crecimiento_ultimo_año(IMAE[[#This Row],[Honduras]])</f>
        <v>2.3478298090916727</v>
      </c>
      <c r="AD101" s="7" cm="1">
        <f t="array" aca="1" ref="AD101" ca="1">crecimiento_ultimo_año(IMAE[[#This Row],[Nicaragua]])</f>
        <v>4.4782523893114767</v>
      </c>
      <c r="AE101" s="7" cm="1">
        <f t="array" aca="1" ref="AE101" ca="1">crecimiento_ultimo_año(IMAE[[#This Row],[República Dominicana]])</f>
        <v>6.156702306872508</v>
      </c>
      <c r="AG101" s="6">
        <f>IMAE[[#This Row],[Mes]]</f>
        <v>41760</v>
      </c>
      <c r="AH101" s="7" cm="1">
        <f t="array" aca="1" ref="AH101" ca="1">variacion_mensual(IMAE[[#This Row],[Costa Rica]])</f>
        <v>0.16000000000000458</v>
      </c>
      <c r="AI101" s="7" cm="1">
        <f t="array" aca="1" ref="AI101" ca="1">variacion_mensual(IMAE[[#This Row],[El Salvador]])</f>
        <v>-7.9341465833582259E-2</v>
      </c>
      <c r="AJ101" s="7" cm="1">
        <f t="array" aca="1" ref="AJ101" ca="1">variacion_mensual(IMAE[[#This Row],[Guatemala]])</f>
        <v>0.30727866333781773</v>
      </c>
      <c r="AK101" s="7" cm="1">
        <f t="array" aca="1" ref="AK101" ca="1">variacion_mensual(IMAE[[#This Row],[Honduras]])</f>
        <v>0.13439522150322514</v>
      </c>
      <c r="AL101" s="7" cm="1">
        <f t="array" aca="1" ref="AL101" ca="1">variacion_mensual(IMAE[[#This Row],[Nicaragua]])</f>
        <v>0.17468520270762511</v>
      </c>
      <c r="AM101" s="7" cm="1">
        <f t="array" aca="1" ref="AM101" ca="1">variacion_mensual(IMAE[[#This Row],[República Dominicana]])</f>
        <v>0.5698655117392315</v>
      </c>
    </row>
    <row r="102" spans="1:39" x14ac:dyDescent="0.25">
      <c r="A102" s="5">
        <v>41791</v>
      </c>
      <c r="B102" s="3">
        <v>87.86</v>
      </c>
      <c r="C102" s="3">
        <v>100.59</v>
      </c>
      <c r="D102" s="3">
        <v>104.52</v>
      </c>
      <c r="E102" s="3">
        <v>201.3</v>
      </c>
      <c r="F102" s="3">
        <v>137.63</v>
      </c>
      <c r="G102" s="3">
        <v>133.13</v>
      </c>
      <c r="I102" s="6">
        <v>41791</v>
      </c>
      <c r="J102" s="7" cm="1">
        <f t="array" aca="1" ref="J102" ca="1">variacion_interanual(IMAE[[#This Row],[Costa Rica]])</f>
        <v>2.9890985816434235</v>
      </c>
      <c r="K102" s="7" cm="1">
        <f t="array" aca="1" ref="K102" ca="1">variacion_interanual(IMAE[[#This Row],[El Salvador]])</f>
        <v>2.2256097560975574</v>
      </c>
      <c r="L102" s="7" cm="1">
        <f t="array" aca="1" ref="L102" ca="1">variacion_interanual(IMAE[[#This Row],[Guatemala]])</f>
        <v>4.8345035105315848</v>
      </c>
      <c r="M102" s="7" cm="1">
        <f t="array" aca="1" ref="M102" ca="1">variacion_interanual(IMAE[[#This Row],[Honduras]])</f>
        <v>2.2709952751104989</v>
      </c>
      <c r="N102" s="7" cm="1">
        <f t="array" aca="1" ref="N102" ca="1">variacion_interanual(IMAE[[#This Row],[Nicaragua]])</f>
        <v>4.8290044938685384</v>
      </c>
      <c r="O102" s="7" cm="1">
        <f t="array" aca="1" ref="O102" ca="1">variacion_interanual(IMAE[[#This Row],[República Dominicana]])</f>
        <v>6.5807381314546554</v>
      </c>
      <c r="Q102" s="6">
        <v>41791</v>
      </c>
      <c r="R102" s="7" cm="1">
        <f t="array" aca="1" ref="R102" ca="1">variacion_acumulada(IMAE[[#This Row],[Costa Rica]],IMAE_VA[[#This Row],[Mes]])</f>
        <v>3.1878699679442901</v>
      </c>
      <c r="S102" s="7" cm="1">
        <f t="array" aca="1" ref="S102" ca="1">variacion_acumulada(IMAE[[#This Row],[El Salvador]],IMAE_VA[[#This Row],[Mes]])</f>
        <v>2.8224092493411623</v>
      </c>
      <c r="T102" s="7" cm="1">
        <f t="array" aca="1" ref="T102" ca="1">variacion_acumulada(IMAE[[#This Row],[Guatemala]],IMAE_VA[[#This Row],[Mes]])</f>
        <v>4.2741637870298943</v>
      </c>
      <c r="U102" s="7" cm="1">
        <f t="array" aca="1" ref="U102" ca="1">variacion_acumulada(IMAE[[#This Row],[Honduras]],IMAE_VA[[#This Row],[Mes]])</f>
        <v>2.7504693633725985</v>
      </c>
      <c r="V102" s="7" cm="1">
        <f t="array" aca="1" ref="V102" ca="1">variacion_acumulada(IMAE[[#This Row],[Nicaragua]],IMAE_VA[[#This Row],[Mes]])</f>
        <v>4.9023999999999957</v>
      </c>
      <c r="W102" s="7" cm="1">
        <f t="array" aca="1" ref="W102" ca="1">variacion_acumulada(IMAE[[#This Row],[República Dominicana]],IMAE_VA[[#This Row],[Mes]])</f>
        <v>6.6253148785178517</v>
      </c>
      <c r="Y102" s="6">
        <f>IMAE[[#This Row],[Mes]]</f>
        <v>41791</v>
      </c>
      <c r="Z102" s="7" cm="1">
        <f t="array" aca="1" ref="Z102" ca="1">crecimiento_ultimo_año(IMAE[[#This Row],[Costa Rica]])</f>
        <v>3.052627415303677</v>
      </c>
      <c r="AA102" s="7" cm="1">
        <f t="array" aca="1" ref="AA102" ca="1">crecimiento_ultimo_año(IMAE[[#This Row],[El Salvador]])</f>
        <v>2.6294629873573561</v>
      </c>
      <c r="AB102" s="7" cm="1">
        <f t="array" aca="1" ref="AB102" ca="1">crecimiento_ultimo_año(IMAE[[#This Row],[Guatemala]])</f>
        <v>3.7138938742338201</v>
      </c>
      <c r="AC102" s="7" cm="1">
        <f t="array" aca="1" ref="AC102" ca="1">crecimiento_ultimo_año(IMAE[[#This Row],[Honduras]])</f>
        <v>2.3704621696117423</v>
      </c>
      <c r="AD102" s="7" cm="1">
        <f t="array" aca="1" ref="AD102" ca="1">crecimiento_ultimo_año(IMAE[[#This Row],[Nicaragua]])</f>
        <v>4.4260618535347795</v>
      </c>
      <c r="AE102" s="7" cm="1">
        <f t="array" aca="1" ref="AE102" ca="1">crecimiento_ultimo_año(IMAE[[#This Row],[República Dominicana]])</f>
        <v>6.3861433643604526</v>
      </c>
      <c r="AG102" s="6">
        <f>IMAE[[#This Row],[Mes]]</f>
        <v>41791</v>
      </c>
      <c r="AH102" s="7" cm="1">
        <f t="array" aca="1" ref="AH102" ca="1">variacion_mensual(IMAE[[#This Row],[Costa Rica]])</f>
        <v>0.25102692834322315</v>
      </c>
      <c r="AI102" s="7" cm="1">
        <f t="array" aca="1" ref="AI102" ca="1">variacion_mensual(IMAE[[#This Row],[El Salvador]])</f>
        <v>-0.15880893300247445</v>
      </c>
      <c r="AJ102" s="7" cm="1">
        <f t="array" aca="1" ref="AJ102" ca="1">variacion_mensual(IMAE[[#This Row],[Guatemala]])</f>
        <v>5.7438253877073464E-2</v>
      </c>
      <c r="AK102" s="7" cm="1">
        <f t="array" aca="1" ref="AK102" ca="1">variacion_mensual(IMAE[[#This Row],[Honduras]])</f>
        <v>6.4621961525079819E-2</v>
      </c>
      <c r="AL102" s="7" cm="1">
        <f t="array" aca="1" ref="AL102" ca="1">variacion_mensual(IMAE[[#This Row],[Nicaragua]])</f>
        <v>0</v>
      </c>
      <c r="AM102" s="7" cm="1">
        <f t="array" aca="1" ref="AM102" ca="1">variacion_mensual(IMAE[[#This Row],[República Dominicana]])</f>
        <v>0.58174675128435105</v>
      </c>
    </row>
    <row r="103" spans="1:39" x14ac:dyDescent="0.25">
      <c r="A103" s="5">
        <v>41821</v>
      </c>
      <c r="B103" s="3">
        <v>88.23</v>
      </c>
      <c r="C103" s="3">
        <v>100.1</v>
      </c>
      <c r="D103" s="3">
        <v>104.44</v>
      </c>
      <c r="E103" s="3">
        <v>201.37</v>
      </c>
      <c r="F103" s="3">
        <v>137.63</v>
      </c>
      <c r="G103" s="3">
        <v>133.97</v>
      </c>
      <c r="I103" s="6">
        <v>41821</v>
      </c>
      <c r="J103" s="7" cm="1">
        <f t="array" aca="1" ref="J103" ca="1">variacion_interanual(IMAE[[#This Row],[Costa Rica]])</f>
        <v>3.0724299065420624</v>
      </c>
      <c r="K103" s="7" cm="1">
        <f t="array" aca="1" ref="K103" ca="1">variacion_interanual(IMAE[[#This Row],[El Salvador]])</f>
        <v>1.6346837242359635</v>
      </c>
      <c r="L103" s="7" cm="1">
        <f t="array" aca="1" ref="L103" ca="1">variacion_interanual(IMAE[[#This Row],[Guatemala]])</f>
        <v>4.628330995792429</v>
      </c>
      <c r="M103" s="7" cm="1">
        <f t="array" aca="1" ref="M103" ca="1">variacion_interanual(IMAE[[#This Row],[Honduras]])</f>
        <v>1.9543314262568945</v>
      </c>
      <c r="N103" s="7" cm="1">
        <f t="array" aca="1" ref="N103" ca="1">variacion_interanual(IMAE[[#This Row],[Nicaragua]])</f>
        <v>4.4629981024667975</v>
      </c>
      <c r="O103" s="7" cm="1">
        <f t="array" aca="1" ref="O103" ca="1">variacion_interanual(IMAE[[#This Row],[República Dominicana]])</f>
        <v>6.4267556402923365</v>
      </c>
      <c r="Q103" s="6">
        <v>41821</v>
      </c>
      <c r="R103" s="7" cm="1">
        <f t="array" aca="1" ref="R103" ca="1">variacion_acumulada(IMAE[[#This Row],[Costa Rica]],IMAE_VA[[#This Row],[Mes]])</f>
        <v>3.1712366813108961</v>
      </c>
      <c r="S103" s="7" cm="1">
        <f t="array" aca="1" ref="S103" ca="1">variacion_acumulada(IMAE[[#This Row],[El Salvador]],IMAE_VA[[#This Row],[Mes]])</f>
        <v>2.6520447396015445</v>
      </c>
      <c r="T103" s="7" cm="1">
        <f t="array" aca="1" ref="T103" ca="1">variacion_acumulada(IMAE[[#This Row],[Guatemala]],IMAE_VA[[#This Row],[Mes]])</f>
        <v>4.3249612046669217</v>
      </c>
      <c r="U103" s="7" cm="1">
        <f t="array" aca="1" ref="U103" ca="1">variacion_acumulada(IMAE[[#This Row],[Honduras]],IMAE_VA[[#This Row],[Mes]])</f>
        <v>2.6356340054480176</v>
      </c>
      <c r="V103" s="7" cm="1">
        <f t="array" aca="1" ref="V103" ca="1">variacion_acumulada(IMAE[[#This Row],[Nicaragua]],IMAE_VA[[#This Row],[Mes]])</f>
        <v>4.8389923329682283</v>
      </c>
      <c r="W103" s="7" cm="1">
        <f t="array" aca="1" ref="W103" ca="1">variacion_acumulada(IMAE[[#This Row],[República Dominicana]],IMAE_VA[[#This Row],[Mes]])</f>
        <v>6.5963946034758081</v>
      </c>
      <c r="Y103" s="6">
        <f>IMAE[[#This Row],[Mes]]</f>
        <v>41821</v>
      </c>
      <c r="Z103" s="7" cm="1">
        <f t="array" aca="1" ref="Z103" ca="1">crecimiento_ultimo_año(IMAE[[#This Row],[Costa Rica]])</f>
        <v>3.0752079243086428</v>
      </c>
      <c r="AA103" s="7" cm="1">
        <f t="array" aca="1" ref="AA103" ca="1">crecimiento_ultimo_año(IMAE[[#This Row],[El Salvador]])</f>
        <v>2.6574155565619373</v>
      </c>
      <c r="AB103" s="7" cm="1">
        <f t="array" aca="1" ref="AB103" ca="1">crecimiento_ultimo_año(IMAE[[#This Row],[Guatemala]])</f>
        <v>3.8149830313877198</v>
      </c>
      <c r="AC103" s="7" cm="1">
        <f t="array" aca="1" ref="AC103" ca="1">crecimiento_ultimo_año(IMAE[[#This Row],[Honduras]])</f>
        <v>2.3779147910311105</v>
      </c>
      <c r="AD103" s="7" cm="1">
        <f t="array" aca="1" ref="AD103" ca="1">crecimiento_ultimo_año(IMAE[[#This Row],[Nicaragua]])</f>
        <v>4.3601559730592099</v>
      </c>
      <c r="AE103" s="7" cm="1">
        <f t="array" aca="1" ref="AE103" ca="1">crecimiento_ultimo_año(IMAE[[#This Row],[República Dominicana]])</f>
        <v>6.5142888351834571</v>
      </c>
      <c r="AG103" s="6">
        <f>IMAE[[#This Row],[Mes]]</f>
        <v>41821</v>
      </c>
      <c r="AH103" s="7" cm="1">
        <f t="array" aca="1" ref="AH103" ca="1">variacion_mensual(IMAE[[#This Row],[Costa Rica]])</f>
        <v>0.42112451627589476</v>
      </c>
      <c r="AI103" s="7" cm="1">
        <f t="array" aca="1" ref="AI103" ca="1">variacion_mensual(IMAE[[#This Row],[El Salvador]])</f>
        <v>-0.48712595685456161</v>
      </c>
      <c r="AJ103" s="7" cm="1">
        <f t="array" aca="1" ref="AJ103" ca="1">variacion_mensual(IMAE[[#This Row],[Guatemala]])</f>
        <v>-7.6540375047839948E-2</v>
      </c>
      <c r="AK103" s="7" cm="1">
        <f t="array" aca="1" ref="AK103" ca="1">variacion_mensual(IMAE[[#This Row],[Honduras]])</f>
        <v>3.477396920019693E-2</v>
      </c>
      <c r="AL103" s="7" cm="1">
        <f t="array" aca="1" ref="AL103" ca="1">variacion_mensual(IMAE[[#This Row],[Nicaragua]])</f>
        <v>0</v>
      </c>
      <c r="AM103" s="7" cm="1">
        <f t="array" aca="1" ref="AM103" ca="1">variacion_mensual(IMAE[[#This Row],[República Dominicana]])</f>
        <v>0.63096221738150327</v>
      </c>
    </row>
    <row r="104" spans="1:39" x14ac:dyDescent="0.25">
      <c r="A104" s="5">
        <v>41852</v>
      </c>
      <c r="B104" s="3">
        <v>88.64</v>
      </c>
      <c r="C104" s="3">
        <v>99.47</v>
      </c>
      <c r="D104" s="3">
        <v>104.47</v>
      </c>
      <c r="E104" s="3">
        <v>201.49</v>
      </c>
      <c r="F104" s="3">
        <v>137.77000000000001</v>
      </c>
      <c r="G104" s="3">
        <v>135</v>
      </c>
      <c r="I104" s="6">
        <v>41852</v>
      </c>
      <c r="J104" s="7" cm="1">
        <f t="array" aca="1" ref="J104" ca="1">variacion_interanual(IMAE[[#This Row],[Costa Rica]])</f>
        <v>3.1777441508555437</v>
      </c>
      <c r="K104" s="7" cm="1">
        <f t="array" aca="1" ref="K104" ca="1">variacion_interanual(IMAE[[#This Row],[El Salvador]])</f>
        <v>0.51535974130962892</v>
      </c>
      <c r="L104" s="7" cm="1">
        <f t="array" aca="1" ref="L104" ca="1">variacion_interanual(IMAE[[#This Row],[Guatemala]])</f>
        <v>4.3969221544918557</v>
      </c>
      <c r="M104" s="7" cm="1">
        <f t="array" aca="1" ref="M104" ca="1">variacion_interanual(IMAE[[#This Row],[Honduras]])</f>
        <v>1.7472100186840311</v>
      </c>
      <c r="N104" s="7" cm="1">
        <f t="array" aca="1" ref="N104" ca="1">variacion_interanual(IMAE[[#This Row],[Nicaragua]])</f>
        <v>4.3949382435402029</v>
      </c>
      <c r="O104" s="7" cm="1">
        <f t="array" aca="1" ref="O104" ca="1">variacion_interanual(IMAE[[#This Row],[República Dominicana]])</f>
        <v>6.5256845261579599</v>
      </c>
      <c r="Q104" s="6">
        <v>41852</v>
      </c>
      <c r="R104" s="7" cm="1">
        <f t="array" aca="1" ref="R104" ca="1">variacion_acumulada(IMAE[[#This Row],[Costa Rica]],IMAE_VA[[#This Row],[Mes]])</f>
        <v>3.1720588235294001</v>
      </c>
      <c r="S104" s="7" cm="1">
        <f t="array" aca="1" ref="S104" ca="1">variacion_acumulada(IMAE[[#This Row],[El Salvador]],IMAE_VA[[#This Row],[Mes]])</f>
        <v>2.3828920570264867</v>
      </c>
      <c r="T104" s="7" cm="1">
        <f t="array" aca="1" ref="T104" ca="1">variacion_acumulada(IMAE[[#This Row],[Guatemala]],IMAE_VA[[#This Row],[Mes]])</f>
        <v>4.3340075122796806</v>
      </c>
      <c r="U104" s="7" cm="1">
        <f t="array" aca="1" ref="U104" ca="1">variacion_acumulada(IMAE[[#This Row],[Honduras]],IMAE_VA[[#This Row],[Mes]])</f>
        <v>2.5233835670626759</v>
      </c>
      <c r="V104" s="7" cm="1">
        <f t="array" aca="1" ref="V104" ca="1">variacion_acumulada(IMAE[[#This Row],[Nicaragua]],IMAE_VA[[#This Row],[Mes]])</f>
        <v>4.7829124281079771</v>
      </c>
      <c r="W104" s="7" cm="1">
        <f t="array" aca="1" ref="W104" ca="1">variacion_acumulada(IMAE[[#This Row],[República Dominicana]],IMAE_VA[[#This Row],[Mes]])</f>
        <v>6.5873520418974874</v>
      </c>
      <c r="Y104" s="6">
        <f>IMAE[[#This Row],[Mes]]</f>
        <v>41852</v>
      </c>
      <c r="Z104" s="7" cm="1">
        <f t="array" aca="1" ref="Z104" ca="1">crecimiento_ultimo_año(IMAE[[#This Row],[Costa Rica]])</f>
        <v>3.0994094488189017</v>
      </c>
      <c r="AA104" s="7" cm="1">
        <f t="array" aca="1" ref="AA104" ca="1">crecimiento_ultimo_año(IMAE[[#This Row],[El Salvador]])</f>
        <v>2.5240333353236943</v>
      </c>
      <c r="AB104" s="7" cm="1">
        <f t="array" aca="1" ref="AB104" ca="1">crecimiento_ultimo_año(IMAE[[#This Row],[Guatemala]])</f>
        <v>3.9074866130064612</v>
      </c>
      <c r="AC104" s="7" cm="1">
        <f t="array" aca="1" ref="AC104" ca="1">crecimiento_ultimo_año(IMAE[[#This Row],[Honduras]])</f>
        <v>2.378335080229399</v>
      </c>
      <c r="AD104" s="7" cm="1">
        <f t="array" aca="1" ref="AD104" ca="1">crecimiento_ultimo_año(IMAE[[#This Row],[Nicaragua]])</f>
        <v>4.3298492513932141</v>
      </c>
      <c r="AE104" s="7" cm="1">
        <f t="array" aca="1" ref="AE104" ca="1">crecimiento_ultimo_año(IMAE[[#This Row],[República Dominicana]])</f>
        <v>6.5703200907750503</v>
      </c>
      <c r="AG104" s="6">
        <f>IMAE[[#This Row],[Mes]]</f>
        <v>41852</v>
      </c>
      <c r="AH104" s="7" cm="1">
        <f t="array" aca="1" ref="AH104" ca="1">variacion_mensual(IMAE[[#This Row],[Costa Rica]])</f>
        <v>0.46469454833957258</v>
      </c>
      <c r="AI104" s="7" cm="1">
        <f t="array" aca="1" ref="AI104" ca="1">variacion_mensual(IMAE[[#This Row],[El Salvador]])</f>
        <v>-0.62937062937062915</v>
      </c>
      <c r="AJ104" s="7" cm="1">
        <f t="array" aca="1" ref="AJ104" ca="1">variacion_mensual(IMAE[[#This Row],[Guatemala]])</f>
        <v>2.872462657985686E-2</v>
      </c>
      <c r="AK104" s="7" cm="1">
        <f t="array" aca="1" ref="AK104" ca="1">variacion_mensual(IMAE[[#This Row],[Honduras]])</f>
        <v>5.9591796196056812E-2</v>
      </c>
      <c r="AL104" s="7" cm="1">
        <f t="array" aca="1" ref="AL104" ca="1">variacion_mensual(IMAE[[#This Row],[Nicaragua]])</f>
        <v>0.10172200828308942</v>
      </c>
      <c r="AM104" s="7" cm="1">
        <f t="array" aca="1" ref="AM104" ca="1">variacion_mensual(IMAE[[#This Row],[República Dominicana]])</f>
        <v>0.7688288422781131</v>
      </c>
    </row>
    <row r="105" spans="1:39" x14ac:dyDescent="0.25">
      <c r="A105" s="5">
        <v>41883</v>
      </c>
      <c r="B105" s="3">
        <v>89.05</v>
      </c>
      <c r="C105" s="3">
        <v>99.27</v>
      </c>
      <c r="D105" s="3">
        <v>104.76</v>
      </c>
      <c r="E105" s="3">
        <v>201.76</v>
      </c>
      <c r="F105" s="3">
        <v>138.13</v>
      </c>
      <c r="G105" s="3">
        <v>136.15</v>
      </c>
      <c r="I105" s="6">
        <v>41883</v>
      </c>
      <c r="J105" s="7" cm="1">
        <f t="array" aca="1" ref="J105" ca="1">variacion_interanual(IMAE[[#This Row],[Costa Rica]])</f>
        <v>3.3422304746431486</v>
      </c>
      <c r="K105" s="7" cm="1">
        <f t="array" aca="1" ref="K105" ca="1">variacion_interanual(IMAE[[#This Row],[El Salvador]])</f>
        <v>0.10083694665725673</v>
      </c>
      <c r="L105" s="7" cm="1">
        <f t="array" aca="1" ref="L105" ca="1">variacion_interanual(IMAE[[#This Row],[Guatemala]])</f>
        <v>4.3530232094830312</v>
      </c>
      <c r="M105" s="7" cm="1">
        <f t="array" aca="1" ref="M105" ca="1">variacion_interanual(IMAE[[#This Row],[Honduras]])</f>
        <v>1.6576812616516223</v>
      </c>
      <c r="N105" s="7" cm="1">
        <f t="array" aca="1" ref="N105" ca="1">variacion_interanual(IMAE[[#This Row],[Nicaragua]])</f>
        <v>4.6122387155407507</v>
      </c>
      <c r="O105" s="7" cm="1">
        <f t="array" aca="1" ref="O105" ca="1">variacion_interanual(IMAE[[#This Row],[República Dominicana]])</f>
        <v>6.9016959798994915</v>
      </c>
      <c r="Q105" s="6">
        <v>41883</v>
      </c>
      <c r="R105" s="7" cm="1">
        <f t="array" aca="1" ref="R105" ca="1">variacion_acumulada(IMAE[[#This Row],[Costa Rica]],IMAE_VA[[#This Row],[Mes]])</f>
        <v>3.1911977759504939</v>
      </c>
      <c r="S105" s="7" cm="1">
        <f t="array" aca="1" ref="S105" ca="1">variacion_acumulada(IMAE[[#This Row],[El Salvador]],IMAE_VA[[#This Row],[Mes]])</f>
        <v>2.1271064796500871</v>
      </c>
      <c r="T105" s="7" cm="1">
        <f t="array" aca="1" ref="T105" ca="1">variacion_acumulada(IMAE[[#This Row],[Guatemala]],IMAE_VA[[#This Row],[Mes]])</f>
        <v>4.336137078601543</v>
      </c>
      <c r="U105" s="7" cm="1">
        <f t="array" aca="1" ref="U105" ca="1">variacion_acumulada(IMAE[[#This Row],[Honduras]],IMAE_VA[[#This Row],[Mes]])</f>
        <v>2.4260820813111428</v>
      </c>
      <c r="V105" s="7" cm="1">
        <f t="array" aca="1" ref="V105" ca="1">variacion_acumulada(IMAE[[#This Row],[Nicaragua]],IMAE_VA[[#This Row],[Mes]])</f>
        <v>4.7637658133745653</v>
      </c>
      <c r="W105" s="7" cm="1">
        <f t="array" aca="1" ref="W105" ca="1">variacion_acumulada(IMAE[[#This Row],[República Dominicana]],IMAE_VA[[#This Row],[Mes]])</f>
        <v>6.6231501765994683</v>
      </c>
      <c r="Y105" s="6">
        <f>IMAE[[#This Row],[Mes]]</f>
        <v>41883</v>
      </c>
      <c r="Z105" s="7" cm="1">
        <f t="array" aca="1" ref="Z105" ca="1">crecimiento_ultimo_año(IMAE[[#This Row],[Costa Rica]])</f>
        <v>3.1331618325707744</v>
      </c>
      <c r="AA105" s="7" cm="1">
        <f t="array" aca="1" ref="AA105" ca="1">crecimiento_ultimo_año(IMAE[[#This Row],[El Salvador]])</f>
        <v>2.2943509267611795</v>
      </c>
      <c r="AB105" s="7" cm="1">
        <f t="array" aca="1" ref="AB105" ca="1">crecimiento_ultimo_año(IMAE[[#This Row],[Guatemala]])</f>
        <v>4.0100776821331063</v>
      </c>
      <c r="AC105" s="7" cm="1">
        <f t="array" aca="1" ref="AC105" ca="1">crecimiento_ultimo_año(IMAE[[#This Row],[Honduras]])</f>
        <v>2.3706502269816854</v>
      </c>
      <c r="AD105" s="7" cm="1">
        <f t="array" aca="1" ref="AD105" ca="1">crecimiento_ultimo_año(IMAE[[#This Row],[Nicaragua]])</f>
        <v>4.3763998208229404</v>
      </c>
      <c r="AE105" s="7" cm="1">
        <f t="array" aca="1" ref="AE105" ca="1">crecimiento_ultimo_año(IMAE[[#This Row],[República Dominicana]])</f>
        <v>6.6105200546145548</v>
      </c>
      <c r="AG105" s="6">
        <f>IMAE[[#This Row],[Mes]]</f>
        <v>41883</v>
      </c>
      <c r="AH105" s="7" cm="1">
        <f t="array" aca="1" ref="AH105" ca="1">variacion_mensual(IMAE[[#This Row],[Costa Rica]])</f>
        <v>0.46254512635379719</v>
      </c>
      <c r="AI105" s="7" cm="1">
        <f t="array" aca="1" ref="AI105" ca="1">variacion_mensual(IMAE[[#This Row],[El Salvador]])</f>
        <v>-0.20106564793405113</v>
      </c>
      <c r="AJ105" s="7" cm="1">
        <f t="array" aca="1" ref="AJ105" ca="1">variacion_mensual(IMAE[[#This Row],[Guatemala]])</f>
        <v>0.2775916531061684</v>
      </c>
      <c r="AK105" s="7" cm="1">
        <f t="array" aca="1" ref="AK105" ca="1">variacion_mensual(IMAE[[#This Row],[Honduras]])</f>
        <v>0.13400168742865315</v>
      </c>
      <c r="AL105" s="7" cm="1">
        <f t="array" aca="1" ref="AL105" ca="1">variacion_mensual(IMAE[[#This Row],[Nicaragua]])</f>
        <v>0.2613050736735012</v>
      </c>
      <c r="AM105" s="7" cm="1">
        <f t="array" aca="1" ref="AM105" ca="1">variacion_mensual(IMAE[[#This Row],[República Dominicana]])</f>
        <v>0.85185185185185919</v>
      </c>
    </row>
    <row r="106" spans="1:39" x14ac:dyDescent="0.25">
      <c r="A106" s="5">
        <v>41913</v>
      </c>
      <c r="B106" s="3">
        <v>89.49</v>
      </c>
      <c r="C106" s="3">
        <v>99.19</v>
      </c>
      <c r="D106" s="3">
        <v>105.3</v>
      </c>
      <c r="E106" s="3">
        <v>202.22</v>
      </c>
      <c r="F106" s="3">
        <v>138.69</v>
      </c>
      <c r="G106" s="3">
        <v>137.26</v>
      </c>
      <c r="I106" s="6">
        <v>41913</v>
      </c>
      <c r="J106" s="7" cm="1">
        <f t="array" aca="1" ref="J106" ca="1">variacion_interanual(IMAE[[#This Row],[Costa Rica]])</f>
        <v>3.6243631310791891</v>
      </c>
      <c r="K106" s="7" cm="1">
        <f t="array" aca="1" ref="K106" ca="1">variacion_interanual(IMAE[[#This Row],[El Salvador]])</f>
        <v>0.14134275618373771</v>
      </c>
      <c r="L106" s="7" cm="1">
        <f t="array" aca="1" ref="L106" ca="1">variacion_interanual(IMAE[[#This Row],[Guatemala]])</f>
        <v>4.5576407506702443</v>
      </c>
      <c r="M106" s="7" cm="1">
        <f t="array" aca="1" ref="M106" ca="1">variacion_interanual(IMAE[[#This Row],[Honduras]])</f>
        <v>1.7049740984760753</v>
      </c>
      <c r="N106" s="7" cm="1">
        <f t="array" aca="1" ref="N106" ca="1">variacion_interanual(IMAE[[#This Row],[Nicaragua]])</f>
        <v>4.9409806295399594</v>
      </c>
      <c r="O106" s="7" cm="1">
        <f t="array" aca="1" ref="O106" ca="1">variacion_interanual(IMAE[[#This Row],[República Dominicana]])</f>
        <v>7.3601877199843457</v>
      </c>
      <c r="Q106" s="6">
        <v>41913</v>
      </c>
      <c r="R106" s="7" cm="1">
        <f t="array" aca="1" ref="R106" ca="1">variacion_acumulada(IMAE[[#This Row],[Costa Rica]],IMAE_VA[[#This Row],[Mes]])</f>
        <v>3.2350767714919071</v>
      </c>
      <c r="S106" s="7" cm="1">
        <f t="array" aca="1" ref="S106" ca="1">variacion_acumulada(IMAE[[#This Row],[El Salvador]],IMAE_VA[[#This Row],[Mes]])</f>
        <v>1.9271818015490716</v>
      </c>
      <c r="T106" s="7" cm="1">
        <f t="array" aca="1" ref="T106" ca="1">variacion_acumulada(IMAE[[#This Row],[Guatemala]],IMAE_VA[[#This Row],[Mes]])</f>
        <v>4.3585089206021221</v>
      </c>
      <c r="U106" s="7" cm="1">
        <f t="array" aca="1" ref="U106" ca="1">variacion_acumulada(IMAE[[#This Row],[Honduras]],IMAE_VA[[#This Row],[Mes]])</f>
        <v>2.3531028585389802</v>
      </c>
      <c r="V106" s="7" cm="1">
        <f t="array" aca="1" ref="V106" ca="1">variacion_acumulada(IMAE[[#This Row],[Nicaragua]],IMAE_VA[[#This Row],[Mes]])</f>
        <v>4.7816555527547822</v>
      </c>
      <c r="W106" s="7" cm="1">
        <f t="array" aca="1" ref="W106" ca="1">variacion_acumulada(IMAE[[#This Row],[República Dominicana]],IMAE_VA[[#This Row],[Mes]])</f>
        <v>6.6987642432996486</v>
      </c>
      <c r="Y106" s="6">
        <f>IMAE[[#This Row],[Mes]]</f>
        <v>41913</v>
      </c>
      <c r="Z106" s="7" cm="1">
        <f t="array" aca="1" ref="Z106" ca="1">crecimiento_ultimo_año(IMAE[[#This Row],[Costa Rica]])</f>
        <v>3.1892177796931875</v>
      </c>
      <c r="AA106" s="7" cm="1">
        <f t="array" aca="1" ref="AA106" ca="1">crecimiento_ultimo_año(IMAE[[#This Row],[El Salvador]])</f>
        <v>2.0561318912678095</v>
      </c>
      <c r="AB106" s="7" cm="1">
        <f t="array" aca="1" ref="AB106" ca="1">crecimiento_ultimo_año(IMAE[[#This Row],[Guatemala]])</f>
        <v>4.1401727445608882</v>
      </c>
      <c r="AC106" s="7" cm="1">
        <f t="array" aca="1" ref="AC106" ca="1">crecimiento_ultimo_año(IMAE[[#This Row],[Honduras]])</f>
        <v>2.353320986185925</v>
      </c>
      <c r="AD106" s="7" cm="1">
        <f t="array" aca="1" ref="AD106" ca="1">crecimiento_ultimo_año(IMAE[[#This Row],[Nicaragua]])</f>
        <v>4.5040330814784868</v>
      </c>
      <c r="AE106" s="7" cm="1">
        <f t="array" aca="1" ref="AE106" ca="1">crecimiento_ultimo_año(IMAE[[#This Row],[República Dominicana]])</f>
        <v>6.6704763185317262</v>
      </c>
      <c r="AG106" s="6">
        <f>IMAE[[#This Row],[Mes]]</f>
        <v>41913</v>
      </c>
      <c r="AH106" s="7" cm="1">
        <f t="array" aca="1" ref="AH106" ca="1">variacion_mensual(IMAE[[#This Row],[Costa Rica]])</f>
        <v>0.49410443571027418</v>
      </c>
      <c r="AI106" s="7" cm="1">
        <f t="array" aca="1" ref="AI106" ca="1">variacion_mensual(IMAE[[#This Row],[El Salvador]])</f>
        <v>-8.0588294550210104E-2</v>
      </c>
      <c r="AJ106" s="7" cm="1">
        <f t="array" aca="1" ref="AJ106" ca="1">variacion_mensual(IMAE[[#This Row],[Guatemala]])</f>
        <v>0.51546391752577136</v>
      </c>
      <c r="AK106" s="7" cm="1">
        <f t="array" aca="1" ref="AK106" ca="1">variacion_mensual(IMAE[[#This Row],[Honduras]])</f>
        <v>0.22799365582870657</v>
      </c>
      <c r="AL106" s="7" cm="1">
        <f t="array" aca="1" ref="AL106" ca="1">variacion_mensual(IMAE[[#This Row],[Nicaragua]])</f>
        <v>0.40541518859045222</v>
      </c>
      <c r="AM106" s="7" cm="1">
        <f t="array" aca="1" ref="AM106" ca="1">variacion_mensual(IMAE[[#This Row],[República Dominicana]])</f>
        <v>0.81527726771941644</v>
      </c>
    </row>
    <row r="107" spans="1:39" x14ac:dyDescent="0.25">
      <c r="A107" s="5">
        <v>41944</v>
      </c>
      <c r="B107" s="3">
        <v>89.94</v>
      </c>
      <c r="C107" s="3">
        <v>99.02</v>
      </c>
      <c r="D107" s="3">
        <v>105.92</v>
      </c>
      <c r="E107" s="3">
        <v>202.92</v>
      </c>
      <c r="F107" s="3">
        <v>139.32</v>
      </c>
      <c r="G107" s="3">
        <v>138.16</v>
      </c>
      <c r="I107" s="6">
        <v>41944</v>
      </c>
      <c r="J107" s="7" cm="1">
        <f t="array" aca="1" ref="J107" ca="1">variacion_interanual(IMAE[[#This Row],[Costa Rica]])</f>
        <v>3.8928035116090998</v>
      </c>
      <c r="K107" s="7" cm="1">
        <f t="array" aca="1" ref="K107" ca="1">variacion_interanual(IMAE[[#This Row],[El Salvador]])</f>
        <v>-0.2719307080270017</v>
      </c>
      <c r="L107" s="7" cm="1">
        <f t="array" aca="1" ref="L107" ca="1">variacion_interanual(IMAE[[#This Row],[Guatemala]])</f>
        <v>4.8401464911412395</v>
      </c>
      <c r="M107" s="7" cm="1">
        <f t="array" aca="1" ref="M107" ca="1">variacion_interanual(IMAE[[#This Row],[Honduras]])</f>
        <v>1.8930454431333121</v>
      </c>
      <c r="N107" s="7" cm="1">
        <f t="array" aca="1" ref="N107" ca="1">variacion_interanual(IMAE[[#This Row],[Nicaragua]])</f>
        <v>5.1154368492530633</v>
      </c>
      <c r="O107" s="7" cm="1">
        <f t="array" aca="1" ref="O107" ca="1">variacion_interanual(IMAE[[#This Row],[República Dominicana]])</f>
        <v>7.7019020891799128</v>
      </c>
      <c r="Q107" s="6">
        <v>41944</v>
      </c>
      <c r="R107" s="7" cm="1">
        <f t="array" aca="1" ref="R107" ca="1">variacion_acumulada(IMAE[[#This Row],[Costa Rica]],IMAE_VA[[#This Row],[Mes]])</f>
        <v>3.295708657225016</v>
      </c>
      <c r="S107" s="7" cm="1">
        <f t="array" aca="1" ref="S107" ca="1">variacion_acumulada(IMAE[[#This Row],[El Salvador]],IMAE_VA[[#This Row],[Mes]])</f>
        <v>1.7255865055257669</v>
      </c>
      <c r="T107" s="7" cm="1">
        <f t="array" aca="1" ref="T107" ca="1">variacion_acumulada(IMAE[[#This Row],[Guatemala]],IMAE_VA[[#This Row],[Mes]])</f>
        <v>4.4028192613098094</v>
      </c>
      <c r="U107" s="7" cm="1">
        <f t="array" aca="1" ref="U107" ca="1">variacion_acumulada(IMAE[[#This Row],[Honduras]],IMAE_VA[[#This Row],[Mes]])</f>
        <v>2.3107602863494225</v>
      </c>
      <c r="V107" s="7" cm="1">
        <f t="array" aca="1" ref="V107" ca="1">variacion_acumulada(IMAE[[#This Row],[Nicaragua]],IMAE_VA[[#This Row],[Mes]])</f>
        <v>4.812340900735923</v>
      </c>
      <c r="W107" s="7" cm="1">
        <f t="array" aca="1" ref="W107" ca="1">variacion_acumulada(IMAE[[#This Row],[República Dominicana]],IMAE_VA[[#This Row],[Mes]])</f>
        <v>6.7923869390606129</v>
      </c>
      <c r="Y107" s="6">
        <f>IMAE[[#This Row],[Mes]]</f>
        <v>41944</v>
      </c>
      <c r="Z107" s="7" cm="1">
        <f t="array" aca="1" ref="Z107" ca="1">crecimiento_ultimo_año(IMAE[[#This Row],[Costa Rica]])</f>
        <v>3.271480080907585</v>
      </c>
      <c r="AA107" s="7" cm="1">
        <f t="array" aca="1" ref="AA107" ca="1">crecimiento_ultimo_año(IMAE[[#This Row],[El Salvador]])</f>
        <v>1.8119440914866614</v>
      </c>
      <c r="AB107" s="7" cm="1">
        <f t="array" aca="1" ref="AB107" ca="1">crecimiento_ultimo_año(IMAE[[#This Row],[Guatemala]])</f>
        <v>4.2955757241471604</v>
      </c>
      <c r="AC107" s="7" cm="1">
        <f t="array" aca="1" ref="AC107" ca="1">crecimiento_ultimo_año(IMAE[[#This Row],[Honduras]])</f>
        <v>2.3278592599188519</v>
      </c>
      <c r="AD107" s="7" cm="1">
        <f t="array" aca="1" ref="AD107" ca="1">crecimiento_ultimo_año(IMAE[[#This Row],[Nicaragua]])</f>
        <v>4.6761811399544051</v>
      </c>
      <c r="AE107" s="7" cm="1">
        <f t="array" aca="1" ref="AE107" ca="1">crecimiento_ultimo_año(IMAE[[#This Row],[República Dominicana]])</f>
        <v>6.7626486204544811</v>
      </c>
      <c r="AG107" s="6">
        <f>IMAE[[#This Row],[Mes]]</f>
        <v>41944</v>
      </c>
      <c r="AH107" s="7" cm="1">
        <f t="array" aca="1" ref="AH107" ca="1">variacion_mensual(IMAE[[#This Row],[Costa Rica]])</f>
        <v>0.50284948038887833</v>
      </c>
      <c r="AI107" s="7" cm="1">
        <f t="array" aca="1" ref="AI107" ca="1">variacion_mensual(IMAE[[#This Row],[El Salvador]])</f>
        <v>-0.17138824478274417</v>
      </c>
      <c r="AJ107" s="7" cm="1">
        <f t="array" aca="1" ref="AJ107" ca="1">variacion_mensual(IMAE[[#This Row],[Guatemala]])</f>
        <v>0.5887939221272509</v>
      </c>
      <c r="AK107" s="7" cm="1">
        <f t="array" aca="1" ref="AK107" ca="1">variacion_mensual(IMAE[[#This Row],[Honduras]])</f>
        <v>0.34615765008405575</v>
      </c>
      <c r="AL107" s="7" cm="1">
        <f t="array" aca="1" ref="AL107" ca="1">variacion_mensual(IMAE[[#This Row],[Nicaragua]])</f>
        <v>0.45425048669693879</v>
      </c>
      <c r="AM107" s="7" cm="1">
        <f t="array" aca="1" ref="AM107" ca="1">variacion_mensual(IMAE[[#This Row],[República Dominicana]])</f>
        <v>0.65568993151683408</v>
      </c>
    </row>
    <row r="108" spans="1:39" x14ac:dyDescent="0.25">
      <c r="A108" s="5">
        <v>41974</v>
      </c>
      <c r="B108" s="3">
        <v>90.33</v>
      </c>
      <c r="C108" s="3">
        <v>99.55</v>
      </c>
      <c r="D108" s="3">
        <v>106.52</v>
      </c>
      <c r="E108" s="3">
        <v>203.83</v>
      </c>
      <c r="F108" s="3">
        <v>139.88</v>
      </c>
      <c r="G108" s="3">
        <v>138.84</v>
      </c>
      <c r="I108" s="6">
        <v>41974</v>
      </c>
      <c r="J108" s="7" cm="1">
        <f t="array" aca="1" ref="J108" ca="1">variacion_interanual(IMAE[[#This Row],[Costa Rica]])</f>
        <v>4.0428472702142448</v>
      </c>
      <c r="K108" s="7" cm="1">
        <f t="array" aca="1" ref="K108" ca="1">variacion_interanual(IMAE[[#This Row],[El Salvador]])</f>
        <v>-0.53951443700670509</v>
      </c>
      <c r="L108" s="7" cm="1">
        <f t="array" aca="1" ref="L108" ca="1">variacion_interanual(IMAE[[#This Row],[Guatemala]])</f>
        <v>4.9768404454518578</v>
      </c>
      <c r="M108" s="7" cm="1">
        <f t="array" aca="1" ref="M108" ca="1">variacion_interanual(IMAE[[#This Row],[Honduras]])</f>
        <v>2.1704260651629115</v>
      </c>
      <c r="N108" s="7" cm="1">
        <f t="array" aca="1" ref="N108" ca="1">variacion_interanual(IMAE[[#This Row],[Nicaragua]])</f>
        <v>4.9283624634310907</v>
      </c>
      <c r="O108" s="7" cm="1">
        <f t="array" aca="1" ref="O108" ca="1">variacion_interanual(IMAE[[#This Row],[República Dominicana]])</f>
        <v>7.8704063398337354</v>
      </c>
      <c r="Q108" s="6">
        <v>41974</v>
      </c>
      <c r="R108" s="7" cm="1">
        <f t="array" aca="1" ref="R108" ca="1">variacion_acumulada(IMAE[[#This Row],[Costa Rica]],IMAE_VA[[#This Row],[Mes]])</f>
        <v>3.3589363693075525</v>
      </c>
      <c r="S108" s="7" cm="1">
        <f t="array" aca="1" ref="S108" ca="1">variacion_acumulada(IMAE[[#This Row],[El Salvador]],IMAE_VA[[#This Row],[Mes]])</f>
        <v>1.5339756592292142</v>
      </c>
      <c r="T108" s="7" cm="1">
        <f t="array" aca="1" ref="T108" ca="1">variacion_acumulada(IMAE[[#This Row],[Guatemala]],IMAE_VA[[#This Row],[Mes]])</f>
        <v>4.4513725065228327</v>
      </c>
      <c r="U108" s="7" cm="1">
        <f t="array" aca="1" ref="U108" ca="1">variacion_acumulada(IMAE[[#This Row],[Honduras]],IMAE_VA[[#This Row],[Mes]])</f>
        <v>2.2989138023687294</v>
      </c>
      <c r="V108" s="7" cm="1">
        <f t="array" aca="1" ref="V108" ca="1">variacion_acumulada(IMAE[[#This Row],[Nicaragua]],IMAE_VA[[#This Row],[Mes]])</f>
        <v>4.8221609884318895</v>
      </c>
      <c r="W108" s="7" cm="1">
        <f t="array" aca="1" ref="W108" ca="1">variacion_acumulada(IMAE[[#This Row],[República Dominicana]],IMAE_VA[[#This Row],[Mes]])</f>
        <v>6.8846918885836272</v>
      </c>
      <c r="Y108" s="6">
        <f>IMAE[[#This Row],[Mes]]</f>
        <v>41974</v>
      </c>
      <c r="Z108" s="7" cm="1">
        <f t="array" aca="1" ref="Z108" ca="1">crecimiento_ultimo_año(IMAE[[#This Row],[Costa Rica]])</f>
        <v>3.3589363693075525</v>
      </c>
      <c r="AA108" s="7" cm="1">
        <f t="array" aca="1" ref="AA108" ca="1">crecimiento_ultimo_año(IMAE[[#This Row],[El Salvador]])</f>
        <v>1.5339756592292142</v>
      </c>
      <c r="AB108" s="7" cm="1">
        <f t="array" aca="1" ref="AB108" ca="1">crecimiento_ultimo_año(IMAE[[#This Row],[Guatemala]])</f>
        <v>4.4513725065228327</v>
      </c>
      <c r="AC108" s="7" cm="1">
        <f t="array" aca="1" ref="AC108" ca="1">crecimiento_ultimo_año(IMAE[[#This Row],[Honduras]])</f>
        <v>2.2989138023687294</v>
      </c>
      <c r="AD108" s="7" cm="1">
        <f t="array" aca="1" ref="AD108" ca="1">crecimiento_ultimo_año(IMAE[[#This Row],[Nicaragua]])</f>
        <v>4.8221609884318895</v>
      </c>
      <c r="AE108" s="7" cm="1">
        <f t="array" aca="1" ref="AE108" ca="1">crecimiento_ultimo_año(IMAE[[#This Row],[República Dominicana]])</f>
        <v>6.8846918885836272</v>
      </c>
      <c r="AG108" s="6">
        <f>IMAE[[#This Row],[Mes]]</f>
        <v>41974</v>
      </c>
      <c r="AH108" s="7" cm="1">
        <f t="array" aca="1" ref="AH108" ca="1">variacion_mensual(IMAE[[#This Row],[Costa Rica]])</f>
        <v>0.43362241494329101</v>
      </c>
      <c r="AI108" s="7" cm="1">
        <f t="array" aca="1" ref="AI108" ca="1">variacion_mensual(IMAE[[#This Row],[El Salvador]])</f>
        <v>0.53524540496869832</v>
      </c>
      <c r="AJ108" s="7" cm="1">
        <f t="array" aca="1" ref="AJ108" ca="1">variacion_mensual(IMAE[[#This Row],[Guatemala]])</f>
        <v>0.56646525679757698</v>
      </c>
      <c r="AK108" s="7" cm="1">
        <f t="array" aca="1" ref="AK108" ca="1">variacion_mensual(IMAE[[#This Row],[Honduras]])</f>
        <v>0.44845259215455791</v>
      </c>
      <c r="AL108" s="7" cm="1">
        <f t="array" aca="1" ref="AL108" ca="1">variacion_mensual(IMAE[[#This Row],[Nicaragua]])</f>
        <v>0.40195233993682855</v>
      </c>
      <c r="AM108" s="7" cm="1">
        <f t="array" aca="1" ref="AM108" ca="1">variacion_mensual(IMAE[[#This Row],[República Dominicana]])</f>
        <v>0.49218297625941432</v>
      </c>
    </row>
    <row r="109" spans="1:39" x14ac:dyDescent="0.25">
      <c r="A109" s="5">
        <v>42005</v>
      </c>
      <c r="B109" s="3">
        <v>90.74</v>
      </c>
      <c r="C109" s="3">
        <v>100.84</v>
      </c>
      <c r="D109" s="3">
        <v>106.94</v>
      </c>
      <c r="E109" s="3">
        <v>204.91</v>
      </c>
      <c r="F109" s="3">
        <v>140.32</v>
      </c>
      <c r="G109" s="3">
        <v>139.30000000000001</v>
      </c>
      <c r="I109" s="6">
        <v>42005</v>
      </c>
      <c r="J109" s="7" cm="1">
        <f t="array" aca="1" ref="J109" ca="1">variacion_interanual(IMAE[[#This Row],[Costa Rica]])</f>
        <v>4.2269699058120835</v>
      </c>
      <c r="K109" s="7" cm="1">
        <f t="array" aca="1" ref="K109" ca="1">variacion_interanual(IMAE[[#This Row],[El Salvador]])</f>
        <v>-3.9651070578894387E-2</v>
      </c>
      <c r="L109" s="7" cm="1">
        <f t="array" aca="1" ref="L109" ca="1">variacion_interanual(IMAE[[#This Row],[Guatemala]])</f>
        <v>4.7507101577039856</v>
      </c>
      <c r="M109" s="7" cm="1">
        <f t="array" aca="1" ref="M109" ca="1">variacion_interanual(IMAE[[#This Row],[Honduras]])</f>
        <v>2.5267687381166803</v>
      </c>
      <c r="N109" s="7" cm="1">
        <f t="array" aca="1" ref="N109" ca="1">variacion_interanual(IMAE[[#This Row],[Nicaragua]])</f>
        <v>4.3736983040761679</v>
      </c>
      <c r="O109" s="7" cm="1">
        <f t="array" aca="1" ref="O109" ca="1">variacion_interanual(IMAE[[#This Row],[República Dominicana]])</f>
        <v>7.7506188118811936</v>
      </c>
      <c r="Q109" s="6">
        <v>42005</v>
      </c>
      <c r="R109" s="7" cm="1">
        <f t="array" aca="1" ref="R109" ca="1">variacion_acumulada(IMAE[[#This Row],[Costa Rica]],IMAE_VA[[#This Row],[Mes]])</f>
        <v>4.2269699058120835</v>
      </c>
      <c r="S109" s="7" cm="1">
        <f t="array" aca="1" ref="S109" ca="1">variacion_acumulada(IMAE[[#This Row],[El Salvador]],IMAE_VA[[#This Row],[Mes]])</f>
        <v>-3.9651070578894387E-2</v>
      </c>
      <c r="T109" s="7" cm="1">
        <f t="array" aca="1" ref="T109" ca="1">variacion_acumulada(IMAE[[#This Row],[Guatemala]],IMAE_VA[[#This Row],[Mes]])</f>
        <v>4.7507101577039856</v>
      </c>
      <c r="U109" s="7" cm="1">
        <f t="array" aca="1" ref="U109" ca="1">variacion_acumulada(IMAE[[#This Row],[Honduras]],IMAE_VA[[#This Row],[Mes]])</f>
        <v>2.5267687381166803</v>
      </c>
      <c r="V109" s="7" cm="1">
        <f t="array" aca="1" ref="V109" ca="1">variacion_acumulada(IMAE[[#This Row],[Nicaragua]],IMAE_VA[[#This Row],[Mes]])</f>
        <v>4.3736983040761679</v>
      </c>
      <c r="W109" s="7" cm="1">
        <f t="array" aca="1" ref="W109" ca="1">variacion_acumulada(IMAE[[#This Row],[República Dominicana]],IMAE_VA[[#This Row],[Mes]])</f>
        <v>7.7506188118811936</v>
      </c>
      <c r="Y109" s="6">
        <f>IMAE[[#This Row],[Mes]]</f>
        <v>42005</v>
      </c>
      <c r="Z109" s="7" cm="1">
        <f t="array" aca="1" ref="Z109" ca="1">crecimiento_ultimo_año(IMAE[[#This Row],[Costa Rica]])</f>
        <v>3.4433815523409628</v>
      </c>
      <c r="AA109" s="7" cm="1">
        <f t="array" aca="1" ref="AA109" ca="1">crecimiento_ultimo_año(IMAE[[#This Row],[El Salvador]])</f>
        <v>1.2610106629578066</v>
      </c>
      <c r="AB109" s="7" cm="1">
        <f t="array" aca="1" ref="AB109" ca="1">crecimiento_ultimo_año(IMAE[[#This Row],[Guatemala]])</f>
        <v>4.5627976957414829</v>
      </c>
      <c r="AC109" s="7" cm="1">
        <f t="array" aca="1" ref="AC109" ca="1">crecimiento_ultimo_año(IMAE[[#This Row],[Honduras]])</f>
        <v>2.2780331910618123</v>
      </c>
      <c r="AD109" s="7" cm="1">
        <f t="array" aca="1" ref="AD109" ca="1">crecimiento_ultimo_año(IMAE[[#This Row],[Nicaragua]])</f>
        <v>4.8698976523978921</v>
      </c>
      <c r="AE109" s="7" cm="1">
        <f t="array" aca="1" ref="AE109" ca="1">crecimiento_ultimo_año(IMAE[[#This Row],[República Dominicana]])</f>
        <v>7.0038652970454418</v>
      </c>
      <c r="AG109" s="6">
        <f>IMAE[[#This Row],[Mes]]</f>
        <v>42005</v>
      </c>
      <c r="AH109" s="7" cm="1">
        <f t="array" aca="1" ref="AH109" ca="1">variacion_mensual(IMAE[[#This Row],[Costa Rica]])</f>
        <v>0.45389128750137342</v>
      </c>
      <c r="AI109" s="7" cm="1">
        <f t="array" aca="1" ref="AI109" ca="1">variacion_mensual(IMAE[[#This Row],[El Salvador]])</f>
        <v>1.2958312405826344</v>
      </c>
      <c r="AJ109" s="7" cm="1">
        <f t="array" aca="1" ref="AJ109" ca="1">variacion_mensual(IMAE[[#This Row],[Guatemala]])</f>
        <v>0.39429215170860843</v>
      </c>
      <c r="AK109" s="7" cm="1">
        <f t="array" aca="1" ref="AK109" ca="1">variacion_mensual(IMAE[[#This Row],[Honduras]])</f>
        <v>0.52985330913015716</v>
      </c>
      <c r="AL109" s="7" cm="1">
        <f t="array" aca="1" ref="AL109" ca="1">variacion_mensual(IMAE[[#This Row],[Nicaragua]])</f>
        <v>0.31455533314268536</v>
      </c>
      <c r="AM109" s="7" cm="1">
        <f t="array" aca="1" ref="AM109" ca="1">variacion_mensual(IMAE[[#This Row],[República Dominicana]])</f>
        <v>0.33131662345144974</v>
      </c>
    </row>
    <row r="110" spans="1:39" x14ac:dyDescent="0.25">
      <c r="A110" s="5">
        <v>42036</v>
      </c>
      <c r="B110" s="3">
        <v>91.22</v>
      </c>
      <c r="C110" s="3">
        <v>101.55</v>
      </c>
      <c r="D110" s="3">
        <v>107.17</v>
      </c>
      <c r="E110" s="3">
        <v>206.03</v>
      </c>
      <c r="F110" s="3">
        <v>140.66</v>
      </c>
      <c r="G110" s="3">
        <v>139.76</v>
      </c>
      <c r="I110" s="6">
        <v>42036</v>
      </c>
      <c r="J110" s="7" cm="1">
        <f t="array" aca="1" ref="J110" ca="1">variacion_interanual(IMAE[[#This Row],[Costa Rica]])</f>
        <v>4.5381618152647185</v>
      </c>
      <c r="K110" s="7" cm="1">
        <f t="array" aca="1" ref="K110" ca="1">variacion_interanual(IMAE[[#This Row],[El Salvador]])</f>
        <v>0.59435364041604544</v>
      </c>
      <c r="L110" s="7" cm="1">
        <f t="array" aca="1" ref="L110" ca="1">variacion_interanual(IMAE[[#This Row],[Guatemala]])</f>
        <v>4.2104239595488036</v>
      </c>
      <c r="M110" s="7" cm="1">
        <f t="array" aca="1" ref="M110" ca="1">variacion_interanual(IMAE[[#This Row],[Honduras]])</f>
        <v>2.8966688308445399</v>
      </c>
      <c r="N110" s="7" cm="1">
        <f t="array" aca="1" ref="N110" ca="1">variacion_interanual(IMAE[[#This Row],[Nicaragua]])</f>
        <v>3.6474836047454051</v>
      </c>
      <c r="O110" s="7" cm="1">
        <f t="array" aca="1" ref="O110" ca="1">variacion_interanual(IMAE[[#This Row],[República Dominicana]])</f>
        <v>7.4663590926566492</v>
      </c>
      <c r="Q110" s="6">
        <v>42036</v>
      </c>
      <c r="R110" s="7" cm="1">
        <f t="array" aca="1" ref="R110" ca="1">variacion_acumulada(IMAE[[#This Row],[Costa Rica]],IMAE_VA[[#This Row],[Mes]])</f>
        <v>4.3827443781551123</v>
      </c>
      <c r="S110" s="7" cm="1">
        <f t="array" aca="1" ref="S110" ca="1">variacion_acumulada(IMAE[[#This Row],[El Salvador]],IMAE_VA[[#This Row],[Mes]])</f>
        <v>0.27746122974781073</v>
      </c>
      <c r="T110" s="7" cm="1">
        <f t="array" aca="1" ref="T110" ca="1">variacion_acumulada(IMAE[[#This Row],[Guatemala]],IMAE_VA[[#This Row],[Mes]])</f>
        <v>4.4795783926218746</v>
      </c>
      <c r="U110" s="7" cm="1">
        <f t="array" aca="1" ref="U110" ca="1">variacion_acumulada(IMAE[[#This Row],[Honduras]],IMAE_VA[[#This Row],[Mes]])</f>
        <v>2.7118898247894041</v>
      </c>
      <c r="V110" s="7" cm="1">
        <f t="array" aca="1" ref="V110" ca="1">variacion_acumulada(IMAE[[#This Row],[Nicaragua]],IMAE_VA[[#This Row],[Mes]])</f>
        <v>4.0088839533592546</v>
      </c>
      <c r="W110" s="7" cm="1">
        <f t="array" aca="1" ref="W110" ca="1">variacion_acumulada(IMAE[[#This Row],[República Dominicana]],IMAE_VA[[#This Row],[Mes]])</f>
        <v>7.6080669417344593</v>
      </c>
      <c r="Y110" s="6">
        <f>IMAE[[#This Row],[Mes]]</f>
        <v>42036</v>
      </c>
      <c r="Z110" s="7" cm="1">
        <f t="array" aca="1" ref="Z110" ca="1">crecimiento_ultimo_año(IMAE[[#This Row],[Costa Rica]])</f>
        <v>3.5475020117700762</v>
      </c>
      <c r="AA110" s="7" cm="1">
        <f t="array" aca="1" ref="AA110" ca="1">crecimiento_ultimo_año(IMAE[[#This Row],[El Salvador]])</f>
        <v>1.0424460492135301</v>
      </c>
      <c r="AB110" s="7" cm="1">
        <f t="array" aca="1" ref="AB110" ca="1">crecimiento_ultimo_año(IMAE[[#This Row],[Guatemala]])</f>
        <v>4.5940817222834607</v>
      </c>
      <c r="AC110" s="7" cm="1">
        <f t="array" aca="1" ref="AC110" ca="1">crecimiento_ultimo_año(IMAE[[#This Row],[Honduras]])</f>
        <v>2.273760991880347</v>
      </c>
      <c r="AD110" s="7" cm="1">
        <f t="array" aca="1" ref="AD110" ca="1">crecimiento_ultimo_año(IMAE[[#This Row],[Nicaragua]])</f>
        <v>4.7852652420376618</v>
      </c>
      <c r="AE110" s="7" cm="1">
        <f t="array" aca="1" ref="AE110" ca="1">crecimiento_ultimo_año(IMAE[[#This Row],[República Dominicana]])</f>
        <v>7.0866089887936301</v>
      </c>
      <c r="AG110" s="6">
        <f>IMAE[[#This Row],[Mes]]</f>
        <v>42036</v>
      </c>
      <c r="AH110" s="7" cm="1">
        <f t="array" aca="1" ref="AH110" ca="1">variacion_mensual(IMAE[[#This Row],[Costa Rica]])</f>
        <v>0.52898391007274448</v>
      </c>
      <c r="AI110" s="7" cm="1">
        <f t="array" aca="1" ref="AI110" ca="1">variacion_mensual(IMAE[[#This Row],[El Salvador]])</f>
        <v>0.70408568028559326</v>
      </c>
      <c r="AJ110" s="7" cm="1">
        <f t="array" aca="1" ref="AJ110" ca="1">variacion_mensual(IMAE[[#This Row],[Guatemala]])</f>
        <v>0.21507387319992244</v>
      </c>
      <c r="AK110" s="7" cm="1">
        <f t="array" aca="1" ref="AK110" ca="1">variacion_mensual(IMAE[[#This Row],[Honduras]])</f>
        <v>0.54658142599190995</v>
      </c>
      <c r="AL110" s="7" cm="1">
        <f t="array" aca="1" ref="AL110" ca="1">variacion_mensual(IMAE[[#This Row],[Nicaragua]])</f>
        <v>0.24230330672747602</v>
      </c>
      <c r="AM110" s="7" cm="1">
        <f t="array" aca="1" ref="AM110" ca="1">variacion_mensual(IMAE[[#This Row],[República Dominicana]])</f>
        <v>0.3302225412778137</v>
      </c>
    </row>
    <row r="111" spans="1:39" x14ac:dyDescent="0.25">
      <c r="A111" s="5">
        <v>42064</v>
      </c>
      <c r="B111" s="3">
        <v>91.75</v>
      </c>
      <c r="C111" s="3">
        <v>101.93</v>
      </c>
      <c r="D111" s="3">
        <v>107.31</v>
      </c>
      <c r="E111" s="3">
        <v>207.02</v>
      </c>
      <c r="F111" s="3">
        <v>140.97999999999999</v>
      </c>
      <c r="G111" s="3">
        <v>140.38999999999999</v>
      </c>
      <c r="I111" s="6">
        <v>42064</v>
      </c>
      <c r="J111" s="7" cm="1">
        <f t="array" aca="1" ref="J111" ca="1">variacion_interanual(IMAE[[#This Row],[Costa Rica]])</f>
        <v>5.0011444266422567</v>
      </c>
      <c r="K111" s="7" cm="1">
        <f t="array" aca="1" ref="K111" ca="1">variacion_interanual(IMAE[[#This Row],[El Salvador]])</f>
        <v>1.171215880893306</v>
      </c>
      <c r="L111" s="7" cm="1">
        <f t="array" aca="1" ref="L111" ca="1">variacion_interanual(IMAE[[#This Row],[Guatemala]])</f>
        <v>3.6110842908178231</v>
      </c>
      <c r="M111" s="7" cm="1">
        <f t="array" aca="1" ref="M111" ca="1">variacion_interanual(IMAE[[#This Row],[Honduras]])</f>
        <v>3.215834870618739</v>
      </c>
      <c r="N111" s="7" cm="1">
        <f t="array" aca="1" ref="N111" ca="1">variacion_interanual(IMAE[[#This Row],[Nicaragua]])</f>
        <v>3.0932358318098707</v>
      </c>
      <c r="O111" s="7" cm="1">
        <f t="array" aca="1" ref="O111" ca="1">variacion_interanual(IMAE[[#This Row],[República Dominicana]])</f>
        <v>7.2743944372277713</v>
      </c>
      <c r="Q111" s="6">
        <v>42064</v>
      </c>
      <c r="R111" s="7" cm="1">
        <f t="array" aca="1" ref="R111" ca="1">variacion_acumulada(IMAE[[#This Row],[Costa Rica]],IMAE_VA[[#This Row],[Mes]])</f>
        <v>4.5892243026365964</v>
      </c>
      <c r="S111" s="7" cm="1">
        <f t="array" aca="1" ref="S111" ca="1">variacion_acumulada(IMAE[[#This Row],[El Salvador]],IMAE_VA[[#This Row],[Mes]])</f>
        <v>0.57505453103312565</v>
      </c>
      <c r="T111" s="7" cm="1">
        <f t="array" aca="1" ref="T111" ca="1">variacion_acumulada(IMAE[[#This Row],[Guatemala]],IMAE_VA[[#This Row],[Mes]])</f>
        <v>4.1880064829821873</v>
      </c>
      <c r="U111" s="7" cm="1">
        <f t="array" aca="1" ref="U111" ca="1">variacion_acumulada(IMAE[[#This Row],[Honduras]],IMAE_VA[[#This Row],[Mes]])</f>
        <v>2.8801651516664917</v>
      </c>
      <c r="V111" s="7" cm="1">
        <f t="array" aca="1" ref="V111" ca="1">variacion_acumulada(IMAE[[#This Row],[Nicaragua]],IMAE_VA[[#This Row],[Mes]])</f>
        <v>3.7011550749570077</v>
      </c>
      <c r="W111" s="7" cm="1">
        <f t="array" aca="1" ref="W111" ca="1">variacion_acumulada(IMAE[[#This Row],[República Dominicana]],IMAE_VA[[#This Row],[Mes]])</f>
        <v>7.4961558175294485</v>
      </c>
      <c r="Y111" s="6">
        <f>IMAE[[#This Row],[Mes]]</f>
        <v>42064</v>
      </c>
      <c r="Z111" s="7" cm="1">
        <f t="array" aca="1" ref="Z111" ca="1">crecimiento_ultimo_año(IMAE[[#This Row],[Costa Rica]])</f>
        <v>3.6947146531551622</v>
      </c>
      <c r="AA111" s="7" cm="1">
        <f t="array" aca="1" ref="AA111" ca="1">crecimiento_ultimo_año(IMAE[[#This Row],[El Salvador]])</f>
        <v>0.89735740823055909</v>
      </c>
      <c r="AB111" s="7" cm="1">
        <f t="array" aca="1" ref="AB111" ca="1">crecimiento_ultimo_año(IMAE[[#This Row],[Guatemala]])</f>
        <v>4.5401620188774139</v>
      </c>
      <c r="AC111" s="7" cm="1">
        <f t="array" aca="1" ref="AC111" ca="1">crecimiento_ultimo_año(IMAE[[#This Row],[Honduras]])</f>
        <v>2.2942389856783318</v>
      </c>
      <c r="AD111" s="7" cm="1">
        <f t="array" aca="1" ref="AD111" ca="1">crecimiento_ultimo_año(IMAE[[#This Row],[Nicaragua]])</f>
        <v>4.5962506749036125</v>
      </c>
      <c r="AE111" s="7" cm="1">
        <f t="array" aca="1" ref="AE111" ca="1">crecimiento_ultimo_año(IMAE[[#This Row],[República Dominicana]])</f>
        <v>7.1321921127424526</v>
      </c>
      <c r="AG111" s="6">
        <f>IMAE[[#This Row],[Mes]]</f>
        <v>42064</v>
      </c>
      <c r="AH111" s="7" cm="1">
        <f t="array" aca="1" ref="AH111" ca="1">variacion_mensual(IMAE[[#This Row],[Costa Rica]])</f>
        <v>0.58101293575969493</v>
      </c>
      <c r="AI111" s="7" cm="1">
        <f t="array" aca="1" ref="AI111" ca="1">variacion_mensual(IMAE[[#This Row],[El Salvador]])</f>
        <v>0.37419990152636196</v>
      </c>
      <c r="AJ111" s="7" cm="1">
        <f t="array" aca="1" ref="AJ111" ca="1">variacion_mensual(IMAE[[#This Row],[Guatemala]])</f>
        <v>0.13063357282820931</v>
      </c>
      <c r="AK111" s="7" cm="1">
        <f t="array" aca="1" ref="AK111" ca="1">variacion_mensual(IMAE[[#This Row],[Honduras]])</f>
        <v>0.48051254671650501</v>
      </c>
      <c r="AL111" s="7" cm="1">
        <f t="array" aca="1" ref="AL111" ca="1">variacion_mensual(IMAE[[#This Row],[Nicaragua]])</f>
        <v>0.22749893359874651</v>
      </c>
      <c r="AM111" s="7" cm="1">
        <f t="array" aca="1" ref="AM111" ca="1">variacion_mensual(IMAE[[#This Row],[República Dominicana]])</f>
        <v>0.4507727532913508</v>
      </c>
    </row>
    <row r="112" spans="1:39" x14ac:dyDescent="0.25">
      <c r="A112" s="5">
        <v>42095</v>
      </c>
      <c r="B112" s="3">
        <v>92.34</v>
      </c>
      <c r="C112" s="3">
        <v>102.48</v>
      </c>
      <c r="D112" s="3">
        <v>107.54</v>
      </c>
      <c r="E112" s="3">
        <v>207.85</v>
      </c>
      <c r="F112" s="3">
        <v>141.4</v>
      </c>
      <c r="G112" s="3">
        <v>141.26</v>
      </c>
      <c r="I112" s="6">
        <v>42095</v>
      </c>
      <c r="J112" s="7" cm="1">
        <f t="array" aca="1" ref="J112" ca="1">variacion_interanual(IMAE[[#This Row],[Costa Rica]])</f>
        <v>5.5314285714285649</v>
      </c>
      <c r="K112" s="7" cm="1">
        <f t="array" aca="1" ref="K112" ca="1">variacion_interanual(IMAE[[#This Row],[El Salvador]])</f>
        <v>1.6364177328176188</v>
      </c>
      <c r="L112" s="7" cm="1">
        <f t="array" aca="1" ref="L112" ca="1">variacion_interanual(IMAE[[#This Row],[Guatemala]])</f>
        <v>3.2648357979642828</v>
      </c>
      <c r="M112" s="7" cm="1">
        <f t="array" aca="1" ref="M112" ca="1">variacion_interanual(IMAE[[#This Row],[Honduras]])</f>
        <v>3.4594325535092008</v>
      </c>
      <c r="N112" s="7" cm="1">
        <f t="array" aca="1" ref="N112" ca="1">variacion_interanual(IMAE[[#This Row],[Nicaragua]])</f>
        <v>2.9186985952398325</v>
      </c>
      <c r="O112" s="7" cm="1">
        <f t="array" aca="1" ref="O112" ca="1">variacion_interanual(IMAE[[#This Row],[República Dominicana]])</f>
        <v>7.3322695843780705</v>
      </c>
      <c r="Q112" s="6">
        <v>42095</v>
      </c>
      <c r="R112" s="7" cm="1">
        <f t="array" aca="1" ref="R112" ca="1">variacion_acumulada(IMAE[[#This Row],[Costa Rica]],IMAE_VA[[#This Row],[Mes]])</f>
        <v>4.8253150057273597</v>
      </c>
      <c r="S112" s="7" cm="1">
        <f t="array" aca="1" ref="S112" ca="1">variacion_acumulada(IMAE[[#This Row],[El Salvador]],IMAE_VA[[#This Row],[Mes]])</f>
        <v>0.84033613445380073</v>
      </c>
      <c r="T112" s="7" cm="1">
        <f t="array" aca="1" ref="T112" ca="1">variacion_acumulada(IMAE[[#This Row],[Guatemala]],IMAE_VA[[#This Row],[Mes]])</f>
        <v>3.9550213260953981</v>
      </c>
      <c r="U112" s="7" cm="1">
        <f t="array" aca="1" ref="U112" ca="1">variacion_acumulada(IMAE[[#This Row],[Honduras]],IMAE_VA[[#This Row],[Mes]])</f>
        <v>3.0253505663955238</v>
      </c>
      <c r="V112" s="7" cm="1">
        <f t="array" aca="1" ref="V112" ca="1">variacion_acumulada(IMAE[[#This Row],[Nicaragua]],IMAE_VA[[#This Row],[Mes]])</f>
        <v>3.5036469529111436</v>
      </c>
      <c r="W112" s="7" cm="1">
        <f t="array" aca="1" ref="W112" ca="1">variacion_acumulada(IMAE[[#This Row],[República Dominicana]],IMAE_VA[[#This Row],[Mes]])</f>
        <v>7.4548207201855066</v>
      </c>
      <c r="Y112" s="6">
        <f>IMAE[[#This Row],[Mes]]</f>
        <v>42095</v>
      </c>
      <c r="Z112" s="7" cm="1">
        <f t="array" aca="1" ref="Z112" ca="1">crecimiento_ultimo_año(IMAE[[#This Row],[Costa Rica]])</f>
        <v>3.8864725680615164</v>
      </c>
      <c r="AA112" s="7" cm="1">
        <f t="array" aca="1" ref="AA112" ca="1">crecimiento_ultimo_año(IMAE[[#This Row],[El Salvador]])</f>
        <v>0.79903613651384209</v>
      </c>
      <c r="AB112" s="7" cm="1">
        <f t="array" aca="1" ref="AB112" ca="1">crecimiento_ultimo_año(IMAE[[#This Row],[Guatemala]])</f>
        <v>4.4294164589349094</v>
      </c>
      <c r="AC112" s="7" cm="1">
        <f t="array" aca="1" ref="AC112" ca="1">crecimiento_ultimo_año(IMAE[[#This Row],[Honduras]])</f>
        <v>2.3450073766094093</v>
      </c>
      <c r="AD112" s="7" cm="1">
        <f t="array" aca="1" ref="AD112" ca="1">crecimiento_ultimo_año(IMAE[[#This Row],[Nicaragua]])</f>
        <v>4.3742383050529465</v>
      </c>
      <c r="AE112" s="7" cm="1">
        <f t="array" aca="1" ref="AE112" ca="1">crecimiento_ultimo_año(IMAE[[#This Row],[República Dominicana]])</f>
        <v>7.1717921665168438</v>
      </c>
      <c r="AG112" s="6">
        <f>IMAE[[#This Row],[Mes]]</f>
        <v>42095</v>
      </c>
      <c r="AH112" s="7" cm="1">
        <f t="array" aca="1" ref="AH112" ca="1">variacion_mensual(IMAE[[#This Row],[Costa Rica]])</f>
        <v>0.64305177111716461</v>
      </c>
      <c r="AI112" s="7" cm="1">
        <f t="array" aca="1" ref="AI112" ca="1">variacion_mensual(IMAE[[#This Row],[El Salvador]])</f>
        <v>0.53958599038554933</v>
      </c>
      <c r="AJ112" s="7" cm="1">
        <f t="array" aca="1" ref="AJ112" ca="1">variacion_mensual(IMAE[[#This Row],[Guatemala]])</f>
        <v>0.21433230826577443</v>
      </c>
      <c r="AK112" s="7" cm="1">
        <f t="array" aca="1" ref="AK112" ca="1">variacion_mensual(IMAE[[#This Row],[Honduras]])</f>
        <v>0.40092744662350022</v>
      </c>
      <c r="AL112" s="7" cm="1">
        <f t="array" aca="1" ref="AL112" ca="1">variacion_mensual(IMAE[[#This Row],[Nicaragua]])</f>
        <v>0.29791459781529639</v>
      </c>
      <c r="AM112" s="7" cm="1">
        <f t="array" aca="1" ref="AM112" ca="1">variacion_mensual(IMAE[[#This Row],[República Dominicana]])</f>
        <v>0.61970225799559131</v>
      </c>
    </row>
    <row r="113" spans="1:39" x14ac:dyDescent="0.25">
      <c r="A113" s="5">
        <v>42125</v>
      </c>
      <c r="B113" s="3">
        <v>92.93</v>
      </c>
      <c r="C113" s="3">
        <v>102.42</v>
      </c>
      <c r="D113" s="3">
        <v>107.97</v>
      </c>
      <c r="E113" s="3">
        <v>208.56</v>
      </c>
      <c r="F113" s="3">
        <v>142.07</v>
      </c>
      <c r="G113" s="3">
        <v>142.30000000000001</v>
      </c>
      <c r="I113" s="6">
        <v>42125</v>
      </c>
      <c r="J113" s="7" cm="1">
        <f t="array" aca="1" ref="J113" ca="1">variacion_interanual(IMAE[[#This Row],[Costa Rica]])</f>
        <v>6.0360565951620426</v>
      </c>
      <c r="K113" s="7" cm="1">
        <f t="array" aca="1" ref="K113" ca="1">variacion_interanual(IMAE[[#This Row],[El Salvador]])</f>
        <v>1.6575682382133916</v>
      </c>
      <c r="L113" s="7" cm="1">
        <f t="array" aca="1" ref="L113" ca="1">variacion_interanual(IMAE[[#This Row],[Guatemala]])</f>
        <v>3.3601378518093084</v>
      </c>
      <c r="M113" s="7" cm="1">
        <f t="array" aca="1" ref="M113" ca="1">variacion_interanual(IMAE[[#This Row],[Honduras]])</f>
        <v>3.6735099666948434</v>
      </c>
      <c r="N113" s="7" cm="1">
        <f t="array" aca="1" ref="N113" ca="1">variacion_interanual(IMAE[[#This Row],[Nicaragua]])</f>
        <v>3.2260408341204583</v>
      </c>
      <c r="O113" s="7" cm="1">
        <f t="array" aca="1" ref="O113" ca="1">variacion_interanual(IMAE[[#This Row],[República Dominicana]])</f>
        <v>7.5098216983983113</v>
      </c>
      <c r="Q113" s="6">
        <v>42125</v>
      </c>
      <c r="R113" s="7" cm="1">
        <f t="array" aca="1" ref="R113" ca="1">variacion_acumulada(IMAE[[#This Row],[Costa Rica]],IMAE_VA[[#This Row],[Mes]])</f>
        <v>5.0682171962274536</v>
      </c>
      <c r="S113" s="7" cm="1">
        <f t="array" aca="1" ref="S113" ca="1">variacion_acumulada(IMAE[[#This Row],[El Salvador]],IMAE_VA[[#This Row],[Mes]])</f>
        <v>1.0036496350365187</v>
      </c>
      <c r="T113" s="7" cm="1">
        <f t="array" aca="1" ref="T113" ca="1">variacion_acumulada(IMAE[[#This Row],[Guatemala]],IMAE_VA[[#This Row],[Mes]])</f>
        <v>3.834848191839102</v>
      </c>
      <c r="U113" s="7" cm="1">
        <f t="array" aca="1" ref="U113" ca="1">variacion_acumulada(IMAE[[#This Row],[Honduras]],IMAE_VA[[#This Row],[Mes]])</f>
        <v>3.1553857967748122</v>
      </c>
      <c r="V113" s="7" cm="1">
        <f t="array" aca="1" ref="V113" ca="1">variacion_acumulada(IMAE[[#This Row],[Nicaragua]],IMAE_VA[[#This Row],[Mes]])</f>
        <v>3.447618488972326</v>
      </c>
      <c r="W113" s="7" cm="1">
        <f t="array" aca="1" ref="W113" ca="1">variacion_acumulada(IMAE[[#This Row],[República Dominicana]],IMAE_VA[[#This Row],[Mes]])</f>
        <v>7.4659492180931375</v>
      </c>
      <c r="Y113" s="6">
        <f>IMAE[[#This Row],[Mes]]</f>
        <v>42125</v>
      </c>
      <c r="Z113" s="7" cm="1">
        <f t="array" aca="1" ref="Z113" ca="1">crecimiento_ultimo_año(IMAE[[#This Row],[Costa Rica]])</f>
        <v>4.1305142461378841</v>
      </c>
      <c r="AA113" s="7" cm="1">
        <f t="array" aca="1" ref="AA113" ca="1">crecimiento_ultimo_año(IMAE[[#This Row],[El Salvador]])</f>
        <v>0.73479680363390809</v>
      </c>
      <c r="AB113" s="7" cm="1">
        <f t="array" aca="1" ref="AB113" ca="1">crecimiento_ultimo_año(IMAE[[#This Row],[Guatemala]])</f>
        <v>4.3079923624711913</v>
      </c>
      <c r="AC113" s="7" cm="1">
        <f t="array" aca="1" ref="AC113" ca="1">crecimiento_ultimo_año(IMAE[[#This Row],[Honduras]])</f>
        <v>2.4344953054097562</v>
      </c>
      <c r="AD113" s="7" cm="1">
        <f t="array" aca="1" ref="AD113" ca="1">crecimiento_ultimo_año(IMAE[[#This Row],[Nicaragua]])</f>
        <v>4.2004256431318332</v>
      </c>
      <c r="AE113" s="7" cm="1">
        <f t="array" aca="1" ref="AE113" ca="1">crecimiento_ultimo_año(IMAE[[#This Row],[República Dominicana]])</f>
        <v>7.2304374016283202</v>
      </c>
      <c r="AG113" s="6">
        <f>IMAE[[#This Row],[Mes]]</f>
        <v>42125</v>
      </c>
      <c r="AH113" s="7" cm="1">
        <f t="array" aca="1" ref="AH113" ca="1">variacion_mensual(IMAE[[#This Row],[Costa Rica]])</f>
        <v>0.63894303660385621</v>
      </c>
      <c r="AI113" s="7" cm="1">
        <f t="array" aca="1" ref="AI113" ca="1">variacion_mensual(IMAE[[#This Row],[El Salvador]])</f>
        <v>-5.8548009367687115E-2</v>
      </c>
      <c r="AJ113" s="7" cm="1">
        <f t="array" aca="1" ref="AJ113" ca="1">variacion_mensual(IMAE[[#This Row],[Guatemala]])</f>
        <v>0.39985121815138136</v>
      </c>
      <c r="AK113" s="7" cm="1">
        <f t="array" aca="1" ref="AK113" ca="1">variacion_mensual(IMAE[[#This Row],[Honduras]])</f>
        <v>0.34159249458745045</v>
      </c>
      <c r="AL113" s="7" cm="1">
        <f t="array" aca="1" ref="AL113" ca="1">variacion_mensual(IMAE[[#This Row],[Nicaragua]])</f>
        <v>0.47383309759545522</v>
      </c>
      <c r="AM113" s="7" cm="1">
        <f t="array" aca="1" ref="AM113" ca="1">variacion_mensual(IMAE[[#This Row],[República Dominicana]])</f>
        <v>0.73623106328757348</v>
      </c>
    </row>
    <row r="114" spans="1:39" x14ac:dyDescent="0.25">
      <c r="A114" s="5">
        <v>42156</v>
      </c>
      <c r="B114" s="3">
        <v>93.45</v>
      </c>
      <c r="C114" s="3">
        <v>102.18</v>
      </c>
      <c r="D114" s="3">
        <v>108.62</v>
      </c>
      <c r="E114" s="3">
        <v>209.2</v>
      </c>
      <c r="F114" s="3">
        <v>143.06</v>
      </c>
      <c r="G114" s="3">
        <v>143.47999999999999</v>
      </c>
      <c r="I114" s="6">
        <v>42156</v>
      </c>
      <c r="J114" s="7" cm="1">
        <f t="array" aca="1" ref="J114" ca="1">variacion_interanual(IMAE[[#This Row],[Costa Rica]])</f>
        <v>6.3623947188709451</v>
      </c>
      <c r="K114" s="7" cm="1">
        <f t="array" aca="1" ref="K114" ca="1">variacion_interanual(IMAE[[#This Row],[El Salvador]])</f>
        <v>1.5806740232627625</v>
      </c>
      <c r="L114" s="7" cm="1">
        <f t="array" aca="1" ref="L114" ca="1">variacion_interanual(IMAE[[#This Row],[Guatemala]])</f>
        <v>3.9226942212016835</v>
      </c>
      <c r="M114" s="7" cm="1">
        <f t="array" aca="1" ref="M114" ca="1">variacion_interanual(IMAE[[#This Row],[Honduras]])</f>
        <v>3.9244908097366915</v>
      </c>
      <c r="N114" s="7" cm="1">
        <f t="array" aca="1" ref="N114" ca="1">variacion_interanual(IMAE[[#This Row],[Nicaragua]])</f>
        <v>3.9453607498365129</v>
      </c>
      <c r="O114" s="7" cm="1">
        <f t="array" aca="1" ref="O114" ca="1">variacion_interanual(IMAE[[#This Row],[República Dominicana]])</f>
        <v>7.7743558927364287</v>
      </c>
      <c r="Q114" s="6">
        <v>42156</v>
      </c>
      <c r="R114" s="7" cm="1">
        <f t="array" aca="1" ref="R114" ca="1">variacion_acumulada(IMAE[[#This Row],[Costa Rica]],IMAE_VA[[#This Row],[Mes]])</f>
        <v>5.2849247188869963</v>
      </c>
      <c r="S114" s="7" cm="1">
        <f t="array" aca="1" ref="S114" ca="1">variacion_acumulada(IMAE[[#This Row],[El Salvador]],IMAE_VA[[#This Row],[Mes]])</f>
        <v>1.0996279454320135</v>
      </c>
      <c r="T114" s="7" cm="1">
        <f t="array" aca="1" ref="T114" ca="1">variacion_acumulada(IMAE[[#This Row],[Guatemala]],IMAE_VA[[#This Row],[Mes]])</f>
        <v>3.8496187381358515</v>
      </c>
      <c r="U114" s="7" cm="1">
        <f t="array" aca="1" ref="U114" ca="1">variacion_acumulada(IMAE[[#This Row],[Honduras]],IMAE_VA[[#This Row],[Mes]])</f>
        <v>3.2839713296180406</v>
      </c>
      <c r="V114" s="7" cm="1">
        <f t="array" aca="1" ref="V114" ca="1">variacion_acumulada(IMAE[[#This Row],[Nicaragua]],IMAE_VA[[#This Row],[Mes]])</f>
        <v>3.531206149716315</v>
      </c>
      <c r="W114" s="7" cm="1">
        <f t="array" aca="1" ref="W114" ca="1">variacion_acumulada(IMAE[[#This Row],[República Dominicana]],IMAE_VA[[#This Row],[Mes]])</f>
        <v>7.5180998348786998</v>
      </c>
      <c r="Y114" s="6">
        <f>IMAE[[#This Row],[Mes]]</f>
        <v>42156</v>
      </c>
      <c r="Z114" s="7" cm="1">
        <f t="array" aca="1" ref="Z114" ca="1">crecimiento_ultimo_año(IMAE[[#This Row],[Costa Rica]])</f>
        <v>4.4121174901404103</v>
      </c>
      <c r="AA114" s="7" cm="1">
        <f t="array" aca="1" ref="AA114" ca="1">crecimiento_ultimo_año(IMAE[[#This Row],[El Salvador]])</f>
        <v>0.68344724120688038</v>
      </c>
      <c r="AB114" s="7" cm="1">
        <f t="array" aca="1" ref="AB114" ca="1">crecimiento_ultimo_año(IMAE[[#This Row],[Guatemala]])</f>
        <v>4.2322730203818493</v>
      </c>
      <c r="AC114" s="7" cm="1">
        <f t="array" aca="1" ref="AC114" ca="1">crecimiento_ultimo_año(IMAE[[#This Row],[Honduras]])</f>
        <v>2.5731365215068136</v>
      </c>
      <c r="AD114" s="7" cm="1">
        <f t="array" aca="1" ref="AD114" ca="1">crecimiento_ultimo_año(IMAE[[#This Row],[Nicaragua]])</f>
        <v>4.1275134505243782</v>
      </c>
      <c r="AE114" s="7" cm="1">
        <f t="array" aca="1" ref="AE114" ca="1">crecimiento_ultimo_año(IMAE[[#This Row],[República Dominicana]])</f>
        <v>7.3293774281461443</v>
      </c>
      <c r="AG114" s="6">
        <f>IMAE[[#This Row],[Mes]]</f>
        <v>42156</v>
      </c>
      <c r="AH114" s="7" cm="1">
        <f t="array" aca="1" ref="AH114" ca="1">variacion_mensual(IMAE[[#This Row],[Costa Rica]])</f>
        <v>0.55956095986224863</v>
      </c>
      <c r="AI114" s="7" cm="1">
        <f t="array" aca="1" ref="AI114" ca="1">variacion_mensual(IMAE[[#This Row],[El Salvador]])</f>
        <v>-0.23432923257176164</v>
      </c>
      <c r="AJ114" s="7" cm="1">
        <f t="array" aca="1" ref="AJ114" ca="1">variacion_mensual(IMAE[[#This Row],[Guatemala]])</f>
        <v>0.60201907937389443</v>
      </c>
      <c r="AK114" s="7" cm="1">
        <f t="array" aca="1" ref="AK114" ca="1">variacion_mensual(IMAE[[#This Row],[Honduras]])</f>
        <v>0.30686612965094007</v>
      </c>
      <c r="AL114" s="7" cm="1">
        <f t="array" aca="1" ref="AL114" ca="1">variacion_mensual(IMAE[[#This Row],[Nicaragua]])</f>
        <v>0.69683958611952423</v>
      </c>
      <c r="AM114" s="7" cm="1">
        <f t="array" aca="1" ref="AM114" ca="1">variacion_mensual(IMAE[[#This Row],[República Dominicana]])</f>
        <v>0.82923401264931584</v>
      </c>
    </row>
    <row r="115" spans="1:39" x14ac:dyDescent="0.25">
      <c r="A115" s="5">
        <v>42186</v>
      </c>
      <c r="B115" s="3">
        <v>93.92</v>
      </c>
      <c r="C115" s="3">
        <v>102.27</v>
      </c>
      <c r="D115" s="3">
        <v>109.29</v>
      </c>
      <c r="E115" s="3">
        <v>209.74</v>
      </c>
      <c r="F115" s="3">
        <v>144.27000000000001</v>
      </c>
      <c r="G115" s="3">
        <v>144.69999999999999</v>
      </c>
      <c r="I115" s="6">
        <v>42186</v>
      </c>
      <c r="J115" s="7" cm="1">
        <f t="array" aca="1" ref="J115" ca="1">variacion_interanual(IMAE[[#This Row],[Costa Rica]])</f>
        <v>6.4490536098832596</v>
      </c>
      <c r="K115" s="7" cm="1">
        <f t="array" aca="1" ref="K115" ca="1">variacion_interanual(IMAE[[#This Row],[El Salvador]])</f>
        <v>2.1678321678321621</v>
      </c>
      <c r="L115" s="7" cm="1">
        <f t="array" aca="1" ref="L115" ca="1">variacion_interanual(IMAE[[#This Row],[Guatemala]])</f>
        <v>4.6438146304098149</v>
      </c>
      <c r="M115" s="7" cm="1">
        <f t="array" aca="1" ref="M115" ca="1">variacion_interanual(IMAE[[#This Row],[Honduras]])</f>
        <v>4.1565277846749682</v>
      </c>
      <c r="N115" s="7" cm="1">
        <f t="array" aca="1" ref="N115" ca="1">variacion_interanual(IMAE[[#This Row],[Nicaragua]])</f>
        <v>4.824529535711708</v>
      </c>
      <c r="O115" s="7" cm="1">
        <f t="array" aca="1" ref="O115" ca="1">variacion_interanual(IMAE[[#This Row],[República Dominicana]])</f>
        <v>8.0092558035381067</v>
      </c>
      <c r="Q115" s="6">
        <v>42186</v>
      </c>
      <c r="R115" s="7" cm="1">
        <f t="array" aca="1" ref="R115" ca="1">variacion_acumulada(IMAE[[#This Row],[Costa Rica]],IMAE_VA[[#This Row],[Mes]])</f>
        <v>5.452498654006166</v>
      </c>
      <c r="S115" s="7" cm="1">
        <f t="array" aca="1" ref="S115" ca="1">variacion_acumulada(IMAE[[#This Row],[El Salvador]],IMAE_VA[[#This Row],[Mes]])</f>
        <v>1.2513300702277075</v>
      </c>
      <c r="T115" s="7" cm="1">
        <f t="array" aca="1" ref="T115" ca="1">variacion_acumulada(IMAE[[#This Row],[Guatemala]],IMAE_VA[[#This Row],[Mes]])</f>
        <v>3.9638597361099759</v>
      </c>
      <c r="U115" s="7" cm="1">
        <f t="array" aca="1" ref="U115" ca="1">variacion_acumulada(IMAE[[#This Row],[Honduras]],IMAE_VA[[#This Row],[Mes]])</f>
        <v>3.4089938807456921</v>
      </c>
      <c r="V115" s="7" cm="1">
        <f t="array" aca="1" ref="V115" ca="1">variacion_acumulada(IMAE[[#This Row],[Nicaragua]],IMAE_VA[[#This Row],[Mes]])</f>
        <v>3.7171691844794186</v>
      </c>
      <c r="W115" s="7" cm="1">
        <f t="array" aca="1" ref="W115" ca="1">variacion_acumulada(IMAE[[#This Row],[República Dominicana]],IMAE_VA[[#This Row],[Mes]])</f>
        <v>7.5895231582489231</v>
      </c>
      <c r="Y115" s="6">
        <f>IMAE[[#This Row],[Mes]]</f>
        <v>42186</v>
      </c>
      <c r="Z115" s="7" cm="1">
        <f t="array" aca="1" ref="Z115" ca="1">crecimiento_ultimo_año(IMAE[[#This Row],[Costa Rica]])</f>
        <v>4.6939009916153074</v>
      </c>
      <c r="AA115" s="7" cm="1">
        <f t="array" aca="1" ref="AA115" ca="1">crecimiento_ultimo_año(IMAE[[#This Row],[El Salvador]])</f>
        <v>0.72914325667339241</v>
      </c>
      <c r="AB115" s="7" cm="1">
        <f t="array" aca="1" ref="AB115" ca="1">crecimiento_ultimo_año(IMAE[[#This Row],[Guatemala]])</f>
        <v>4.2350759922909598</v>
      </c>
      <c r="AC115" s="7" cm="1">
        <f t="array" aca="1" ref="AC115" ca="1">crecimiento_ultimo_año(IMAE[[#This Row],[Honduras]])</f>
        <v>2.7569622152389117</v>
      </c>
      <c r="AD115" s="7" cm="1">
        <f t="array" aca="1" ref="AD115" ca="1">crecimiento_ultimo_año(IMAE[[#This Row],[Nicaragua]])</f>
        <v>4.1594614624505644</v>
      </c>
      <c r="AE115" s="7" cm="1">
        <f t="array" aca="1" ref="AE115" ca="1">crecimiento_ultimo_año(IMAE[[#This Row],[República Dominicana]])</f>
        <v>7.4605819766696335</v>
      </c>
      <c r="AG115" s="6">
        <f>IMAE[[#This Row],[Mes]]</f>
        <v>42186</v>
      </c>
      <c r="AH115" s="7" cm="1">
        <f t="array" aca="1" ref="AH115" ca="1">variacion_mensual(IMAE[[#This Row],[Costa Rica]])</f>
        <v>0.50294275013376133</v>
      </c>
      <c r="AI115" s="7" cm="1">
        <f t="array" aca="1" ref="AI115" ca="1">variacion_mensual(IMAE[[#This Row],[El Salvador]])</f>
        <v>8.8079859072220934E-2</v>
      </c>
      <c r="AJ115" s="7" cm="1">
        <f t="array" aca="1" ref="AJ115" ca="1">variacion_mensual(IMAE[[#This Row],[Guatemala]])</f>
        <v>0.61682931320199419</v>
      </c>
      <c r="AK115" s="7" cm="1">
        <f t="array" aca="1" ref="AK115" ca="1">variacion_mensual(IMAE[[#This Row],[Honduras]])</f>
        <v>0.25812619502869616</v>
      </c>
      <c r="AL115" s="7" cm="1">
        <f t="array" aca="1" ref="AL115" ca="1">variacion_mensual(IMAE[[#This Row],[Nicaragua]])</f>
        <v>0.84579896546903566</v>
      </c>
      <c r="AM115" s="7" cm="1">
        <f t="array" aca="1" ref="AM115" ca="1">variacion_mensual(IMAE[[#This Row],[República Dominicana]])</f>
        <v>0.8502927237245661</v>
      </c>
    </row>
    <row r="116" spans="1:39" x14ac:dyDescent="0.25">
      <c r="A116" s="5">
        <v>42217</v>
      </c>
      <c r="B116" s="3">
        <v>94.24</v>
      </c>
      <c r="C116" s="3">
        <v>101.97</v>
      </c>
      <c r="D116" s="3">
        <v>109.82</v>
      </c>
      <c r="E116" s="3">
        <v>210.2</v>
      </c>
      <c r="F116" s="3">
        <v>145.46</v>
      </c>
      <c r="G116" s="3">
        <v>145.62</v>
      </c>
      <c r="I116" s="6">
        <v>42217</v>
      </c>
      <c r="J116" s="7" cm="1">
        <f t="array" aca="1" ref="J116" ca="1">variacion_interanual(IMAE[[#This Row],[Costa Rica]])</f>
        <v>6.3176895306859215</v>
      </c>
      <c r="K116" s="7" cm="1">
        <f t="array" aca="1" ref="K116" ca="1">variacion_interanual(IMAE[[#This Row],[El Salvador]])</f>
        <v>2.5133205991756391</v>
      </c>
      <c r="L116" s="7" cm="1">
        <f t="array" aca="1" ref="L116" ca="1">variacion_interanual(IMAE[[#This Row],[Guatemala]])</f>
        <v>5.1210873935100931</v>
      </c>
      <c r="M116" s="7" cm="1">
        <f t="array" aca="1" ref="M116" ca="1">variacion_interanual(IMAE[[#This Row],[Honduras]])</f>
        <v>4.3227951759392313</v>
      </c>
      <c r="N116" s="7" cm="1">
        <f t="array" aca="1" ref="N116" ca="1">variacion_interanual(IMAE[[#This Row],[Nicaragua]])</f>
        <v>5.581766712636993</v>
      </c>
      <c r="O116" s="7" cm="1">
        <f t="array" aca="1" ref="O116" ca="1">variacion_interanual(IMAE[[#This Row],[República Dominicana]])</f>
        <v>7.8666666666666663</v>
      </c>
      <c r="Q116" s="6">
        <v>42217</v>
      </c>
      <c r="R116" s="7" cm="1">
        <f t="array" aca="1" ref="R116" ca="1">variacion_acumulada(IMAE[[#This Row],[Costa Rica]],IMAE_VA[[#This Row],[Mes]])</f>
        <v>5.5618113659364088</v>
      </c>
      <c r="S116" s="7" cm="1">
        <f t="array" aca="1" ref="S116" ca="1">variacion_acumulada(IMAE[[#This Row],[El Salvador]],IMAE_VA[[#This Row],[Mes]])</f>
        <v>1.4074000397851671</v>
      </c>
      <c r="T116" s="7" cm="1">
        <f t="array" aca="1" ref="T116" ca="1">variacion_acumulada(IMAE[[#This Row],[Guatemala]],IMAE_VA[[#This Row],[Mes]])</f>
        <v>4.1094241026814249</v>
      </c>
      <c r="U116" s="7" cm="1">
        <f t="array" aca="1" ref="U116" ca="1">variacion_acumulada(IMAE[[#This Row],[Honduras]],IMAE_VA[[#This Row],[Mes]])</f>
        <v>3.5235765982736922</v>
      </c>
      <c r="V116" s="7" cm="1">
        <f t="array" aca="1" ref="V116" ca="1">variacion_acumulada(IMAE[[#This Row],[Nicaragua]],IMAE_VA[[#This Row],[Mes]])</f>
        <v>3.9517786200283123</v>
      </c>
      <c r="W116" s="7" cm="1">
        <f t="array" aca="1" ref="W116" ca="1">variacion_acumulada(IMAE[[#This Row],[República Dominicana]],IMAE_VA[[#This Row],[Mes]])</f>
        <v>7.6249443797513861</v>
      </c>
      <c r="Y116" s="6">
        <f>IMAE[[#This Row],[Mes]]</f>
        <v>42217</v>
      </c>
      <c r="Z116" s="7" cm="1">
        <f t="array" aca="1" ref="Z116" ca="1">crecimiento_ultimo_año(IMAE[[#This Row],[Costa Rica]])</f>
        <v>4.9556559012496448</v>
      </c>
      <c r="AA116" s="7" cm="1">
        <f t="array" aca="1" ref="AA116" ca="1">crecimiento_ultimo_año(IMAE[[#This Row],[El Salvador]])</f>
        <v>0.89440228966983781</v>
      </c>
      <c r="AB116" s="7" cm="1">
        <f t="array" aca="1" ref="AB116" ca="1">crecimiento_ultimo_año(IMAE[[#This Row],[Guatemala]])</f>
        <v>4.2969541296297598</v>
      </c>
      <c r="AC116" s="7" cm="1">
        <f t="array" aca="1" ref="AC116" ca="1">crecimiento_ultimo_año(IMAE[[#This Row],[Honduras]])</f>
        <v>2.9714837442359698</v>
      </c>
      <c r="AD116" s="7" cm="1">
        <f t="array" aca="1" ref="AD116" ca="1">crecimiento_ultimo_año(IMAE[[#This Row],[Nicaragua]])</f>
        <v>4.2609230769230289</v>
      </c>
      <c r="AE116" s="7" cm="1">
        <f t="array" aca="1" ref="AE116" ca="1">crecimiento_ultimo_año(IMAE[[#This Row],[República Dominicana]])</f>
        <v>7.5710724463967871</v>
      </c>
      <c r="AG116" s="6">
        <f>IMAE[[#This Row],[Mes]]</f>
        <v>42217</v>
      </c>
      <c r="AH116" s="7" cm="1">
        <f t="array" aca="1" ref="AH116" ca="1">variacion_mensual(IMAE[[#This Row],[Costa Rica]])</f>
        <v>0.34071550255536653</v>
      </c>
      <c r="AI116" s="7" cm="1">
        <f t="array" aca="1" ref="AI116" ca="1">variacion_mensual(IMAE[[#This Row],[El Salvador]])</f>
        <v>-0.29334115576414854</v>
      </c>
      <c r="AJ116" s="7" cm="1">
        <f t="array" aca="1" ref="AJ116" ca="1">variacion_mensual(IMAE[[#This Row],[Guatemala]])</f>
        <v>0.48494830268093203</v>
      </c>
      <c r="AK116" s="7" cm="1">
        <f t="array" aca="1" ref="AK116" ca="1">variacion_mensual(IMAE[[#This Row],[Honduras]])</f>
        <v>0.21931915705157845</v>
      </c>
      <c r="AL116" s="7" cm="1">
        <f t="array" aca="1" ref="AL116" ca="1">variacion_mensual(IMAE[[#This Row],[Nicaragua]])</f>
        <v>0.82484230955846005</v>
      </c>
      <c r="AM116" s="7" cm="1">
        <f t="array" aca="1" ref="AM116" ca="1">variacion_mensual(IMAE[[#This Row],[República Dominicana]])</f>
        <v>0.63579820317900548</v>
      </c>
    </row>
    <row r="117" spans="1:39" x14ac:dyDescent="0.25">
      <c r="A117" s="5">
        <v>42248</v>
      </c>
      <c r="B117" s="3">
        <v>94.35</v>
      </c>
      <c r="C117" s="3">
        <v>102.12</v>
      </c>
      <c r="D117" s="3">
        <v>110.09</v>
      </c>
      <c r="E117" s="3">
        <v>210.65</v>
      </c>
      <c r="F117" s="3">
        <v>146.41999999999999</v>
      </c>
      <c r="G117" s="3">
        <v>146.15</v>
      </c>
      <c r="I117" s="6">
        <v>42248</v>
      </c>
      <c r="J117" s="7" cm="1">
        <f t="array" aca="1" ref="J117" ca="1">variacion_interanual(IMAE[[#This Row],[Costa Rica]])</f>
        <v>5.9517125210555744</v>
      </c>
      <c r="K117" s="7" cm="1">
        <f t="array" aca="1" ref="K117" ca="1">variacion_interanual(IMAE[[#This Row],[El Salvador]])</f>
        <v>2.870957993351464</v>
      </c>
      <c r="L117" s="7" cm="1">
        <f t="array" aca="1" ref="L117" ca="1">variacion_interanual(IMAE[[#This Row],[Guatemala]])</f>
        <v>5.0878197785414248</v>
      </c>
      <c r="M117" s="7" cm="1">
        <f t="array" aca="1" ref="M117" ca="1">variacion_interanual(IMAE[[#This Row],[Honduras]])</f>
        <v>4.4062252180808947</v>
      </c>
      <c r="N117" s="7" cm="1">
        <f t="array" aca="1" ref="N117" ca="1">variacion_interanual(IMAE[[#This Row],[Nicaragua]])</f>
        <v>6.0015927025266036</v>
      </c>
      <c r="O117" s="7" cm="1">
        <f t="array" aca="1" ref="O117" ca="1">variacion_interanual(IMAE[[#This Row],[República Dominicana]])</f>
        <v>7.3448402497245713</v>
      </c>
      <c r="Q117" s="6">
        <v>42248</v>
      </c>
      <c r="R117" s="7" cm="1">
        <f t="array" aca="1" ref="R117" ca="1">variacion_acumulada(IMAE[[#This Row],[Costa Rica]],IMAE_VA[[#This Row],[Mes]])</f>
        <v>5.6057271508436424</v>
      </c>
      <c r="S117" s="7" cm="1">
        <f t="array" aca="1" ref="S117" ca="1">variacion_acumulada(IMAE[[#This Row],[El Salvador]],IMAE_VA[[#This Row],[Mes]])</f>
        <v>1.5681891123186409</v>
      </c>
      <c r="T117" s="7" cm="1">
        <f t="array" aca="1" ref="T117" ca="1">variacion_acumulada(IMAE[[#This Row],[Guatemala]],IMAE_VA[[#This Row],[Mes]])</f>
        <v>4.2190122849597556</v>
      </c>
      <c r="U117" s="7" cm="1">
        <f t="array" aca="1" ref="U117" ca="1">variacion_acumulada(IMAE[[#This Row],[Honduras]],IMAE_VA[[#This Row],[Mes]])</f>
        <v>3.6220385370304031</v>
      </c>
      <c r="V117" s="7" cm="1">
        <f t="array" aca="1" ref="V117" ca="1">variacion_acumulada(IMAE[[#This Row],[Nicaragua]],IMAE_VA[[#This Row],[Mes]])</f>
        <v>4.1813994225841089</v>
      </c>
      <c r="W117" s="7" cm="1">
        <f t="array" aca="1" ref="W117" ca="1">variacion_acumulada(IMAE[[#This Row],[República Dominicana]],IMAE_VA[[#This Row],[Mes]])</f>
        <v>7.5929622113013906</v>
      </c>
      <c r="Y117" s="6">
        <f>IMAE[[#This Row],[Mes]]</f>
        <v>42248</v>
      </c>
      <c r="Z117" s="7" cm="1">
        <f t="array" aca="1" ref="Z117" ca="1">crecimiento_ultimo_año(IMAE[[#This Row],[Costa Rica]])</f>
        <v>5.1724630368346292</v>
      </c>
      <c r="AA117" s="7" cm="1">
        <f t="array" aca="1" ref="AA117" ca="1">crecimiento_ultimo_año(IMAE[[#This Row],[El Salvador]])</f>
        <v>1.1231094324553714</v>
      </c>
      <c r="AB117" s="7" cm="1">
        <f t="array" aca="1" ref="AB117" ca="1">crecimiento_ultimo_año(IMAE[[#This Row],[Guatemala]])</f>
        <v>4.3593056116269624</v>
      </c>
      <c r="AC117" s="7" cm="1">
        <f t="array" aca="1" ref="AC117" ca="1">crecimiento_ultimo_año(IMAE[[#This Row],[Honduras]])</f>
        <v>3.2001595923744519</v>
      </c>
      <c r="AD117" s="7" cm="1">
        <f t="array" aca="1" ref="AD117" ca="1">crecimiento_ultimo_año(IMAE[[#This Row],[Nicaragua]])</f>
        <v>4.3798932002525826</v>
      </c>
      <c r="AE117" s="7" cm="1">
        <f t="array" aca="1" ref="AE117" ca="1">crecimiento_ultimo_año(IMAE[[#This Row],[República Dominicana]])</f>
        <v>7.6055945120018009</v>
      </c>
      <c r="AG117" s="6">
        <f>IMAE[[#This Row],[Mes]]</f>
        <v>42248</v>
      </c>
      <c r="AH117" s="7" cm="1">
        <f t="array" aca="1" ref="AH117" ca="1">variacion_mensual(IMAE[[#This Row],[Costa Rica]])</f>
        <v>0.11672325976230802</v>
      </c>
      <c r="AI117" s="7" cm="1">
        <f t="array" aca="1" ref="AI117" ca="1">variacion_mensual(IMAE[[#This Row],[El Salvador]])</f>
        <v>0.14710208884967102</v>
      </c>
      <c r="AJ117" s="7" cm="1">
        <f t="array" aca="1" ref="AJ117" ca="1">variacion_mensual(IMAE[[#This Row],[Guatemala]])</f>
        <v>0.24585685667457557</v>
      </c>
      <c r="AK117" s="7" cm="1">
        <f t="array" aca="1" ref="AK117" ca="1">variacion_mensual(IMAE[[#This Row],[Honduras]])</f>
        <v>0.21408182683160248</v>
      </c>
      <c r="AL117" s="7" cm="1">
        <f t="array" aca="1" ref="AL117" ca="1">variacion_mensual(IMAE[[#This Row],[Nicaragua]])</f>
        <v>0.65997525092806875</v>
      </c>
      <c r="AM117" s="7" cm="1">
        <f t="array" aca="1" ref="AM117" ca="1">variacion_mensual(IMAE[[#This Row],[República Dominicana]])</f>
        <v>0.36396099436890594</v>
      </c>
    </row>
    <row r="118" spans="1:39" x14ac:dyDescent="0.25">
      <c r="A118" s="5">
        <v>42278</v>
      </c>
      <c r="B118" s="3">
        <v>94.45</v>
      </c>
      <c r="C118" s="3">
        <v>102.94</v>
      </c>
      <c r="D118" s="3">
        <v>110.1</v>
      </c>
      <c r="E118" s="3">
        <v>211.14</v>
      </c>
      <c r="F118" s="3">
        <v>146.97</v>
      </c>
      <c r="G118" s="3">
        <v>146.44999999999999</v>
      </c>
      <c r="I118" s="6">
        <v>42278</v>
      </c>
      <c r="J118" s="7" cm="1">
        <f t="array" aca="1" ref="J118" ca="1">variacion_interanual(IMAE[[#This Row],[Costa Rica]])</f>
        <v>5.5425187171751045</v>
      </c>
      <c r="K118" s="7" cm="1">
        <f t="array" aca="1" ref="K118" ca="1">variacion_interanual(IMAE[[#This Row],[El Salvador]])</f>
        <v>3.7806230466780999</v>
      </c>
      <c r="L118" s="7" cm="1">
        <f t="array" aca="1" ref="L118" ca="1">variacion_interanual(IMAE[[#This Row],[Guatemala]])</f>
        <v>4.5584045584045496</v>
      </c>
      <c r="M118" s="7" cm="1">
        <f t="array" aca="1" ref="M118" ca="1">variacion_interanual(IMAE[[#This Row],[Honduras]])</f>
        <v>4.4110374839283928</v>
      </c>
      <c r="N118" s="7" cm="1">
        <f t="array" aca="1" ref="N118" ca="1">variacion_interanual(IMAE[[#This Row],[Nicaragua]])</f>
        <v>5.9701492537313383</v>
      </c>
      <c r="O118" s="7" cm="1">
        <f t="array" aca="1" ref="O118" ca="1">variacion_interanual(IMAE[[#This Row],[República Dominicana]])</f>
        <v>6.6953227451551856</v>
      </c>
      <c r="Q118" s="6">
        <v>42278</v>
      </c>
      <c r="R118" s="7" cm="1">
        <f t="array" aca="1" ref="R118" ca="1">variacion_acumulada(IMAE[[#This Row],[Costa Rica]],IMAE_VA[[#This Row],[Mes]])</f>
        <v>5.5993000874890786</v>
      </c>
      <c r="S118" s="7" cm="1">
        <f t="array" aca="1" ref="S118" ca="1">variacion_acumulada(IMAE[[#This Row],[El Salvador]],IMAE_VA[[#This Row],[Mes]])</f>
        <v>1.7870320508985182</v>
      </c>
      <c r="T118" s="7" cm="1">
        <f t="array" aca="1" ref="T118" ca="1">variacion_acumulada(IMAE[[#This Row],[Guatemala]],IMAE_VA[[#This Row],[Mes]])</f>
        <v>4.2533562690397098</v>
      </c>
      <c r="U118" s="7" cm="1">
        <f t="array" aca="1" ref="U118" ca="1">variacion_acumulada(IMAE[[#This Row],[Honduras]],IMAE_VA[[#This Row],[Mes]])</f>
        <v>3.7013829834847689</v>
      </c>
      <c r="V118" s="7" cm="1">
        <f t="array" aca="1" ref="V118" ca="1">variacion_acumulada(IMAE[[#This Row],[Nicaragua]],IMAE_VA[[#This Row],[Mes]])</f>
        <v>4.3622473155120911</v>
      </c>
      <c r="W118" s="7" cm="1">
        <f t="array" aca="1" ref="W118" ca="1">variacion_acumulada(IMAE[[#This Row],[República Dominicana]],IMAE_VA[[#This Row],[Mes]])</f>
        <v>7.5003008242584768</v>
      </c>
      <c r="Y118" s="6">
        <f>IMAE[[#This Row],[Mes]]</f>
        <v>42278</v>
      </c>
      <c r="Z118" s="7" cm="1">
        <f t="array" aca="1" ref="Z118" ca="1">crecimiento_ultimo_año(IMAE[[#This Row],[Costa Rica]])</f>
        <v>5.3308020882772089</v>
      </c>
      <c r="AA118" s="7" cm="1">
        <f t="array" aca="1" ref="AA118" ca="1">crecimiento_ultimo_año(IMAE[[#This Row],[El Salvador]])</f>
        <v>1.4232714447327988</v>
      </c>
      <c r="AB118" s="7" cm="1">
        <f t="array" aca="1" ref="AB118" ca="1">crecimiento_ultimo_año(IMAE[[#This Row],[Guatemala]])</f>
        <v>4.3601026474349824</v>
      </c>
      <c r="AC118" s="7" cm="1">
        <f t="array" aca="1" ref="AC118" ca="1">crecimiento_ultimo_año(IMAE[[#This Row],[Honduras]])</f>
        <v>3.4251635180450712</v>
      </c>
      <c r="AD118" s="7" cm="1">
        <f t="array" aca="1" ref="AD118" ca="1">crecimiento_ultimo_año(IMAE[[#This Row],[Nicaragua]])</f>
        <v>4.4692908000634857</v>
      </c>
      <c r="AE118" s="7" cm="1">
        <f t="array" aca="1" ref="AE118" ca="1">crecimiento_ultimo_año(IMAE[[#This Row],[República Dominicana]])</f>
        <v>7.5466228012126102</v>
      </c>
      <c r="AG118" s="6">
        <f>IMAE[[#This Row],[Mes]]</f>
        <v>42278</v>
      </c>
      <c r="AH118" s="7" cm="1">
        <f t="array" aca="1" ref="AH118" ca="1">variacion_mensual(IMAE[[#This Row],[Costa Rica]])</f>
        <v>0.10598834128245915</v>
      </c>
      <c r="AI118" s="7" cm="1">
        <f t="array" aca="1" ref="AI118" ca="1">variacion_mensual(IMAE[[#This Row],[El Salvador]])</f>
        <v>0.80297688993340444</v>
      </c>
      <c r="AJ118" s="7" cm="1">
        <f t="array" aca="1" ref="AJ118" ca="1">variacion_mensual(IMAE[[#This Row],[Guatemala]])</f>
        <v>9.0834771550474258E-3</v>
      </c>
      <c r="AK118" s="7" cm="1">
        <f t="array" aca="1" ref="AK118" ca="1">variacion_mensual(IMAE[[#This Row],[Honduras]])</f>
        <v>0.23261333966293485</v>
      </c>
      <c r="AL118" s="7" cm="1">
        <f t="array" aca="1" ref="AL118" ca="1">variacion_mensual(IMAE[[#This Row],[Nicaragua]])</f>
        <v>0.37563174429724455</v>
      </c>
      <c r="AM118" s="7" cm="1">
        <f t="array" aca="1" ref="AM118" ca="1">variacion_mensual(IMAE[[#This Row],[República Dominicana]])</f>
        <v>0.20526855969893454</v>
      </c>
    </row>
    <row r="119" spans="1:39" x14ac:dyDescent="0.25">
      <c r="A119" s="5">
        <v>42309</v>
      </c>
      <c r="B119" s="3">
        <v>94.59</v>
      </c>
      <c r="C119" s="3">
        <v>102.61</v>
      </c>
      <c r="D119" s="3">
        <v>109.91</v>
      </c>
      <c r="E119" s="3">
        <v>211.67</v>
      </c>
      <c r="F119" s="3">
        <v>147.13</v>
      </c>
      <c r="G119" s="3">
        <v>146.68</v>
      </c>
      <c r="I119" s="6">
        <v>42309</v>
      </c>
      <c r="J119" s="7" cm="1">
        <f t="array" aca="1" ref="J119" ca="1">variacion_interanual(IMAE[[#This Row],[Costa Rica]])</f>
        <v>5.1701134089392919</v>
      </c>
      <c r="K119" s="7" cm="1">
        <f t="array" aca="1" ref="K119" ca="1">variacion_interanual(IMAE[[#This Row],[El Salvador]])</f>
        <v>3.6255301959200237</v>
      </c>
      <c r="L119" s="7" cm="1">
        <f t="array" aca="1" ref="L119" ca="1">variacion_interanual(IMAE[[#This Row],[Guatemala]])</f>
        <v>3.7669939577039235</v>
      </c>
      <c r="M119" s="7" cm="1">
        <f t="array" aca="1" ref="M119" ca="1">variacion_interanual(IMAE[[#This Row],[Honduras]])</f>
        <v>4.3120441553321509</v>
      </c>
      <c r="N119" s="7" cm="1">
        <f t="array" aca="1" ref="N119" ca="1">variacion_interanual(IMAE[[#This Row],[Nicaragua]])</f>
        <v>5.605799598047656</v>
      </c>
      <c r="O119" s="7" cm="1">
        <f t="array" aca="1" ref="O119" ca="1">variacion_interanual(IMAE[[#This Row],[República Dominicana]])</f>
        <v>6.1667631731326056</v>
      </c>
      <c r="Q119" s="6">
        <v>42309</v>
      </c>
      <c r="R119" s="7" cm="1">
        <f t="array" aca="1" ref="R119" ca="1">variacion_acumulada(IMAE[[#This Row],[Costa Rica]],IMAE_VA[[#This Row],[Mes]])</f>
        <v>5.5595072418947566</v>
      </c>
      <c r="S119" s="7" cm="1">
        <f t="array" aca="1" ref="S119" ca="1">variacion_acumulada(IMAE[[#This Row],[El Salvador]],IMAE_VA[[#This Row],[Mes]])</f>
        <v>1.9522599382828076</v>
      </c>
      <c r="T119" s="7" cm="1">
        <f t="array" aca="1" ref="T119" ca="1">variacion_acumulada(IMAE[[#This Row],[Guatemala]],IMAE_VA[[#This Row],[Mes]])</f>
        <v>4.2084238253482509</v>
      </c>
      <c r="U119" s="7" cm="1">
        <f t="array" aca="1" ref="U119" ca="1">variacion_acumulada(IMAE[[#This Row],[Honduras]],IMAE_VA[[#This Row],[Mes]])</f>
        <v>3.7573572922454446</v>
      </c>
      <c r="V119" s="7" cm="1">
        <f t="array" aca="1" ref="V119" ca="1">variacion_acumulada(IMAE[[#This Row],[Nicaragua]],IMAE_VA[[#This Row],[Mes]])</f>
        <v>4.4769007802315075</v>
      </c>
      <c r="W119" s="7" cm="1">
        <f t="array" aca="1" ref="W119" ca="1">variacion_acumulada(IMAE[[#This Row],[República Dominicana]],IMAE_VA[[#This Row],[Mes]])</f>
        <v>7.3747819925877423</v>
      </c>
      <c r="Y119" s="6">
        <f>IMAE[[#This Row],[Mes]]</f>
        <v>42309</v>
      </c>
      <c r="Z119" s="7" cm="1">
        <f t="array" aca="1" ref="Z119" ca="1">crecimiento_ultimo_año(IMAE[[#This Row],[Costa Rica]])</f>
        <v>5.4349163094798758</v>
      </c>
      <c r="AA119" s="7" cm="1">
        <f t="array" aca="1" ref="AA119" ca="1">crecimiento_ultimo_año(IMAE[[#This Row],[El Salvador]])</f>
        <v>1.7447520155754459</v>
      </c>
      <c r="AB119" s="7" cm="1">
        <f t="array" aca="1" ref="AB119" ca="1">crecimiento_ultimo_año(IMAE[[#This Row],[Guatemala]])</f>
        <v>4.2709017772720737</v>
      </c>
      <c r="AC119" s="7" cm="1">
        <f t="array" aca="1" ref="AC119" ca="1">crecimiento_ultimo_año(IMAE[[#This Row],[Honduras]])</f>
        <v>3.6261700831644594</v>
      </c>
      <c r="AD119" s="7" cm="1">
        <f t="array" aca="1" ref="AD119" ca="1">crecimiento_ultimo_año(IMAE[[#This Row],[Nicaragua]])</f>
        <v>4.5135003648747229</v>
      </c>
      <c r="AE119" s="7" cm="1">
        <f t="array" aca="1" ref="AE119" ca="1">crecimiento_ultimo_año(IMAE[[#This Row],[República Dominicana]])</f>
        <v>7.4147380288747566</v>
      </c>
      <c r="AG119" s="6">
        <f>IMAE[[#This Row],[Mes]]</f>
        <v>42309</v>
      </c>
      <c r="AH119" s="7" cm="1">
        <f t="array" aca="1" ref="AH119" ca="1">variacion_mensual(IMAE[[#This Row],[Costa Rica]])</f>
        <v>0.14822657490736191</v>
      </c>
      <c r="AI119" s="7" cm="1">
        <f t="array" aca="1" ref="AI119" ca="1">variacion_mensual(IMAE[[#This Row],[El Salvador]])</f>
        <v>-0.32057509228676784</v>
      </c>
      <c r="AJ119" s="7" cm="1">
        <f t="array" aca="1" ref="AJ119" ca="1">variacion_mensual(IMAE[[#This Row],[Guatemala]])</f>
        <v>-0.17257039055403878</v>
      </c>
      <c r="AK119" s="7" cm="1">
        <f t="array" aca="1" ref="AK119" ca="1">variacion_mensual(IMAE[[#This Row],[Honduras]])</f>
        <v>0.25101828170881468</v>
      </c>
      <c r="AL119" s="7" cm="1">
        <f t="array" aca="1" ref="AL119" ca="1">variacion_mensual(IMAE[[#This Row],[Nicaragua]])</f>
        <v>0.10886575491597661</v>
      </c>
      <c r="AM119" s="7" cm="1">
        <f t="array" aca="1" ref="AM119" ca="1">variacion_mensual(IMAE[[#This Row],[República Dominicana]])</f>
        <v>0.15705018777740776</v>
      </c>
    </row>
    <row r="120" spans="1:39" x14ac:dyDescent="0.25">
      <c r="A120" s="5">
        <v>42339</v>
      </c>
      <c r="B120" s="3">
        <v>94.89</v>
      </c>
      <c r="C120" s="3">
        <v>101.93</v>
      </c>
      <c r="D120" s="3">
        <v>109.64</v>
      </c>
      <c r="E120" s="3">
        <v>212.17</v>
      </c>
      <c r="F120" s="3">
        <v>147.11000000000001</v>
      </c>
      <c r="G120" s="3">
        <v>146.94999999999999</v>
      </c>
      <c r="I120" s="6">
        <v>42339</v>
      </c>
      <c r="J120" s="7" cm="1">
        <f t="array" aca="1" ref="J120" ca="1">variacion_interanual(IMAE[[#This Row],[Costa Rica]])</f>
        <v>5.0481567585519693</v>
      </c>
      <c r="K120" s="7" cm="1">
        <f t="array" aca="1" ref="K120" ca="1">variacion_interanual(IMAE[[#This Row],[El Salvador]])</f>
        <v>2.390758412857874</v>
      </c>
      <c r="L120" s="7" cm="1">
        <f t="array" aca="1" ref="L120" ca="1">variacion_interanual(IMAE[[#This Row],[Guatemala]])</f>
        <v>2.9290274126924531</v>
      </c>
      <c r="M120" s="7" cm="1">
        <f t="array" aca="1" ref="M120" ca="1">variacion_interanual(IMAE[[#This Row],[Honduras]])</f>
        <v>4.0916449982828729</v>
      </c>
      <c r="N120" s="7" cm="1">
        <f t="array" aca="1" ref="N120" ca="1">variacion_interanual(IMAE[[#This Row],[Nicaragua]])</f>
        <v>5.168716042322008</v>
      </c>
      <c r="O120" s="7" cm="1">
        <f t="array" aca="1" ref="O120" ca="1">variacion_interanual(IMAE[[#This Row],[República Dominicana]])</f>
        <v>5.8412561221549808</v>
      </c>
      <c r="Q120" s="6">
        <v>42339</v>
      </c>
      <c r="R120" s="7" cm="1">
        <f t="array" aca="1" ref="R120" ca="1">variacion_acumulada(IMAE[[#This Row],[Costa Rica]],IMAE_VA[[#This Row],[Mes]])</f>
        <v>5.5159471132990356</v>
      </c>
      <c r="S120" s="7" cm="1">
        <f t="array" aca="1" ref="S120" ca="1">variacion_acumulada(IMAE[[#This Row],[El Salvador]],IMAE_VA[[#This Row],[Mes]])</f>
        <v>1.988596162650369</v>
      </c>
      <c r="T120" s="7" cm="1">
        <f t="array" aca="1" ref="T120" ca="1">variacion_acumulada(IMAE[[#This Row],[Guatemala]],IMAE_VA[[#This Row],[Mes]])</f>
        <v>4.0996624182980668</v>
      </c>
      <c r="U120" s="7" cm="1">
        <f t="array" aca="1" ref="U120" ca="1">variacion_acumulada(IMAE[[#This Row],[Honduras]],IMAE_VA[[#This Row],[Mes]])</f>
        <v>3.7855411520421045</v>
      </c>
      <c r="V120" s="7" cm="1">
        <f t="array" aca="1" ref="V120" ca="1">variacion_acumulada(IMAE[[#This Row],[Nicaragua]],IMAE_VA[[#This Row],[Mes]])</f>
        <v>4.5355154848362167</v>
      </c>
      <c r="W120" s="7" cm="1">
        <f t="array" aca="1" ref="W120" ca="1">variacion_acumulada(IMAE[[#This Row],[República Dominicana]],IMAE_VA[[#This Row],[Mes]])</f>
        <v>7.2422635496800947</v>
      </c>
      <c r="Y120" s="6">
        <f>IMAE[[#This Row],[Mes]]</f>
        <v>42339</v>
      </c>
      <c r="Z120" s="7" cm="1">
        <f t="array" aca="1" ref="Z120" ca="1">crecimiento_ultimo_año(IMAE[[#This Row],[Costa Rica]])</f>
        <v>5.5159471132990356</v>
      </c>
      <c r="AA120" s="7" cm="1">
        <f t="array" aca="1" ref="AA120" ca="1">crecimiento_ultimo_año(IMAE[[#This Row],[El Salvador]])</f>
        <v>1.988596162650369</v>
      </c>
      <c r="AB120" s="7" cm="1">
        <f t="array" aca="1" ref="AB120" ca="1">crecimiento_ultimo_año(IMAE[[#This Row],[Guatemala]])</f>
        <v>4.0996624182980668</v>
      </c>
      <c r="AC120" s="7" cm="1">
        <f t="array" aca="1" ref="AC120" ca="1">crecimiento_ultimo_año(IMAE[[#This Row],[Honduras]])</f>
        <v>3.7855411520421045</v>
      </c>
      <c r="AD120" s="7" cm="1">
        <f t="array" aca="1" ref="AD120" ca="1">crecimiento_ultimo_año(IMAE[[#This Row],[Nicaragua]])</f>
        <v>4.5355154848362167</v>
      </c>
      <c r="AE120" s="7" cm="1">
        <f t="array" aca="1" ref="AE120" ca="1">crecimiento_ultimo_año(IMAE[[#This Row],[República Dominicana]])</f>
        <v>7.2422635496800947</v>
      </c>
      <c r="AG120" s="6">
        <f>IMAE[[#This Row],[Mes]]</f>
        <v>42339</v>
      </c>
      <c r="AH120" s="7" cm="1">
        <f t="array" aca="1" ref="AH120" ca="1">variacion_mensual(IMAE[[#This Row],[Costa Rica]])</f>
        <v>0.31715826197271646</v>
      </c>
      <c r="AI120" s="7" cm="1">
        <f t="array" aca="1" ref="AI120" ca="1">variacion_mensual(IMAE[[#This Row],[El Salvador]])</f>
        <v>-0.66270344021049921</v>
      </c>
      <c r="AJ120" s="7" cm="1">
        <f t="array" aca="1" ref="AJ120" ca="1">variacion_mensual(IMAE[[#This Row],[Guatemala]])</f>
        <v>-0.24565553634792181</v>
      </c>
      <c r="AK120" s="7" cm="1">
        <f t="array" aca="1" ref="AK120" ca="1">variacion_mensual(IMAE[[#This Row],[Honduras]])</f>
        <v>0.23621675249207996</v>
      </c>
      <c r="AL120" s="7" cm="1">
        <f t="array" aca="1" ref="AL120" ca="1">variacion_mensual(IMAE[[#This Row],[Nicaragua]])</f>
        <v>-1.3593420784330235E-2</v>
      </c>
      <c r="AM120" s="7" cm="1">
        <f t="array" aca="1" ref="AM120" ca="1">variacion_mensual(IMAE[[#This Row],[República Dominicana]])</f>
        <v>0.18407417507497748</v>
      </c>
    </row>
    <row r="121" spans="1:39" x14ac:dyDescent="0.25">
      <c r="A121" s="5">
        <v>42370</v>
      </c>
      <c r="B121" s="3">
        <v>95.35</v>
      </c>
      <c r="C121" s="3">
        <v>101.83</v>
      </c>
      <c r="D121" s="3">
        <v>109.49</v>
      </c>
      <c r="E121" s="3">
        <v>212.84</v>
      </c>
      <c r="F121" s="3">
        <v>147.15</v>
      </c>
      <c r="G121" s="3">
        <v>147.49</v>
      </c>
      <c r="I121" s="6">
        <v>42370</v>
      </c>
      <c r="J121" s="7" cm="1">
        <f t="array" aca="1" ref="J121" ca="1">variacion_interanual(IMAE[[#This Row],[Costa Rica]])</f>
        <v>5.0804496363235696</v>
      </c>
      <c r="K121" s="7" cm="1">
        <f t="array" aca="1" ref="K121" ca="1">variacion_interanual(IMAE[[#This Row],[El Salvador]])</f>
        <v>0.98175327251091016</v>
      </c>
      <c r="L121" s="7" cm="1">
        <f t="array" aca="1" ref="L121" ca="1">variacion_interanual(IMAE[[#This Row],[Guatemala]])</f>
        <v>2.3845146811296125</v>
      </c>
      <c r="M121" s="7" cm="1">
        <f t="array" aca="1" ref="M121" ca="1">variacion_interanual(IMAE[[#This Row],[Honduras]])</f>
        <v>3.8699917036747911</v>
      </c>
      <c r="N121" s="7" cm="1">
        <f t="array" aca="1" ref="N121" ca="1">variacion_interanual(IMAE[[#This Row],[Nicaragua]])</f>
        <v>4.8674458380843832</v>
      </c>
      <c r="O121" s="7" cm="1">
        <f t="array" aca="1" ref="O121" ca="1">variacion_interanual(IMAE[[#This Row],[República Dominicana]])</f>
        <v>5.8793969849246119</v>
      </c>
      <c r="Q121" s="6">
        <v>42370</v>
      </c>
      <c r="R121" s="7" cm="1">
        <f t="array" aca="1" ref="R121" ca="1">variacion_acumulada(IMAE[[#This Row],[Costa Rica]],IMAE_VA[[#This Row],[Mes]])</f>
        <v>5.0804496363235696</v>
      </c>
      <c r="S121" s="7" cm="1">
        <f t="array" aca="1" ref="S121" ca="1">variacion_acumulada(IMAE[[#This Row],[El Salvador]],IMAE_VA[[#This Row],[Mes]])</f>
        <v>0.98175327251091016</v>
      </c>
      <c r="T121" s="7" cm="1">
        <f t="array" aca="1" ref="T121" ca="1">variacion_acumulada(IMAE[[#This Row],[Guatemala]],IMAE_VA[[#This Row],[Mes]])</f>
        <v>2.3845146811296125</v>
      </c>
      <c r="U121" s="7" cm="1">
        <f t="array" aca="1" ref="U121" ca="1">variacion_acumulada(IMAE[[#This Row],[Honduras]],IMAE_VA[[#This Row],[Mes]])</f>
        <v>3.8699917036747911</v>
      </c>
      <c r="V121" s="7" cm="1">
        <f t="array" aca="1" ref="V121" ca="1">variacion_acumulada(IMAE[[#This Row],[Nicaragua]],IMAE_VA[[#This Row],[Mes]])</f>
        <v>4.8674458380843832</v>
      </c>
      <c r="W121" s="7" cm="1">
        <f t="array" aca="1" ref="W121" ca="1">variacion_acumulada(IMAE[[#This Row],[República Dominicana]],IMAE_VA[[#This Row],[Mes]])</f>
        <v>5.8793969849246119</v>
      </c>
      <c r="Y121" s="6">
        <f>IMAE[[#This Row],[Mes]]</f>
        <v>42370</v>
      </c>
      <c r="Z121" s="7" cm="1">
        <f t="array" aca="1" ref="Z121" ca="1">crecimiento_ultimo_año(IMAE[[#This Row],[Costa Rica]])</f>
        <v>5.584271563633636</v>
      </c>
      <c r="AA121" s="7" cm="1">
        <f t="array" aca="1" ref="AA121" ca="1">crecimiento_ultimo_año(IMAE[[#This Row],[El Salvador]])</f>
        <v>2.0744021110288058</v>
      </c>
      <c r="AB121" s="7" cm="1">
        <f t="array" aca="1" ref="AB121" ca="1">crecimiento_ultimo_año(IMAE[[#This Row],[Guatemala]])</f>
        <v>3.9010080452825502</v>
      </c>
      <c r="AC121" s="7" cm="1">
        <f t="array" aca="1" ref="AC121" ca="1">crecimiento_ultimo_año(IMAE[[#This Row],[Honduras]])</f>
        <v>3.8965273850751769</v>
      </c>
      <c r="AD121" s="7" cm="1">
        <f t="array" aca="1" ref="AD121" ca="1">crecimiento_ultimo_año(IMAE[[#This Row],[Nicaragua]])</f>
        <v>4.5767570993149986</v>
      </c>
      <c r="AE121" s="7" cm="1">
        <f t="array" aca="1" ref="AE121" ca="1">crecimiento_ultimo_año(IMAE[[#This Row],[República Dominicana]])</f>
        <v>7.0841838312612149</v>
      </c>
      <c r="AG121" s="6">
        <f>IMAE[[#This Row],[Mes]]</f>
        <v>42370</v>
      </c>
      <c r="AH121" s="7" cm="1">
        <f t="array" aca="1" ref="AH121" ca="1">variacion_mensual(IMAE[[#This Row],[Costa Rica]])</f>
        <v>0.48477184107913462</v>
      </c>
      <c r="AI121" s="7" cm="1">
        <f t="array" aca="1" ref="AI121" ca="1">variacion_mensual(IMAE[[#This Row],[El Salvador]])</f>
        <v>-9.8106543706477645E-2</v>
      </c>
      <c r="AJ121" s="7" cm="1">
        <f t="array" aca="1" ref="AJ121" ca="1">variacion_mensual(IMAE[[#This Row],[Guatemala]])</f>
        <v>-0.13681138270704718</v>
      </c>
      <c r="AK121" s="7" cm="1">
        <f t="array" aca="1" ref="AK121" ca="1">variacion_mensual(IMAE[[#This Row],[Honduras]])</f>
        <v>0.31578451241929262</v>
      </c>
      <c r="AL121" s="7" cm="1">
        <f t="array" aca="1" ref="AL121" ca="1">variacion_mensual(IMAE[[#This Row],[Nicaragua]])</f>
        <v>2.7190537692867167E-2</v>
      </c>
      <c r="AM121" s="7" cm="1">
        <f t="array" aca="1" ref="AM121" ca="1">variacion_mensual(IMAE[[#This Row],[República Dominicana]])</f>
        <v>0.36747192922763627</v>
      </c>
    </row>
    <row r="122" spans="1:39" x14ac:dyDescent="0.25">
      <c r="A122" s="5">
        <v>42401</v>
      </c>
      <c r="B122" s="3">
        <v>95.7</v>
      </c>
      <c r="C122" s="3">
        <v>102.05</v>
      </c>
      <c r="D122" s="3">
        <v>109.62</v>
      </c>
      <c r="E122" s="3">
        <v>213.34</v>
      </c>
      <c r="F122" s="3">
        <v>147.52000000000001</v>
      </c>
      <c r="G122" s="3">
        <v>148.41999999999999</v>
      </c>
      <c r="I122" s="6">
        <v>42401</v>
      </c>
      <c r="J122" s="7" cm="1">
        <f t="array" aca="1" ref="J122" ca="1">variacion_interanual(IMAE[[#This Row],[Costa Rica]])</f>
        <v>4.911203683402765</v>
      </c>
      <c r="K122" s="7" cm="1">
        <f t="array" aca="1" ref="K122" ca="1">variacion_interanual(IMAE[[#This Row],[El Salvador]])</f>
        <v>0.49236829148202599</v>
      </c>
      <c r="L122" s="7" cm="1">
        <f t="array" aca="1" ref="L122" ca="1">variacion_interanual(IMAE[[#This Row],[Guatemala]])</f>
        <v>2.2860875244937962</v>
      </c>
      <c r="M122" s="7" cm="1">
        <f t="array" aca="1" ref="M122" ca="1">variacion_interanual(IMAE[[#This Row],[Honduras]])</f>
        <v>3.5480269863612079</v>
      </c>
      <c r="N122" s="7" cm="1">
        <f t="array" aca="1" ref="N122" ca="1">variacion_interanual(IMAE[[#This Row],[Nicaragua]])</f>
        <v>4.8770083890231852</v>
      </c>
      <c r="O122" s="7" cm="1">
        <f t="array" aca="1" ref="O122" ca="1">variacion_interanual(IMAE[[#This Row],[República Dominicana]])</f>
        <v>6.1963365769891254</v>
      </c>
      <c r="Q122" s="6">
        <v>42401</v>
      </c>
      <c r="R122" s="7" cm="1">
        <f t="array" aca="1" ref="R122" ca="1">variacion_acumulada(IMAE[[#This Row],[Costa Rica]],IMAE_VA[[#This Row],[Mes]])</f>
        <v>4.9956034293251461</v>
      </c>
      <c r="S122" s="7" cm="1">
        <f t="array" aca="1" ref="S122" ca="1">variacion_acumulada(IMAE[[#This Row],[El Salvador]],IMAE_VA[[#This Row],[Mes]])</f>
        <v>0.73620238154059603</v>
      </c>
      <c r="T122" s="7" cm="1">
        <f t="array" aca="1" ref="T122" ca="1">variacion_acumulada(IMAE[[#This Row],[Guatemala]],IMAE_VA[[#This Row],[Mes]])</f>
        <v>2.3352482368875771</v>
      </c>
      <c r="U122" s="7" cm="1">
        <f t="array" aca="1" ref="U122" ca="1">variacion_acumulada(IMAE[[#This Row],[Honduras]],IMAE_VA[[#This Row],[Mes]])</f>
        <v>3.7085705942473401</v>
      </c>
      <c r="V122" s="7" cm="1">
        <f t="array" aca="1" ref="V122" ca="1">variacion_acumulada(IMAE[[#This Row],[Nicaragua]],IMAE_VA[[#This Row],[Mes]])</f>
        <v>4.8722328991387176</v>
      </c>
      <c r="W122" s="7" cm="1">
        <f t="array" aca="1" ref="W122" ca="1">variacion_acumulada(IMAE[[#This Row],[República Dominicana]],IMAE_VA[[#This Row],[Mes]])</f>
        <v>6.038128001146692</v>
      </c>
      <c r="Y122" s="6">
        <f>IMAE[[#This Row],[Mes]]</f>
        <v>42401</v>
      </c>
      <c r="Z122" s="7" cm="1">
        <f t="array" aca="1" ref="Z122" ca="1">crecimiento_ultimo_año(IMAE[[#This Row],[Costa Rica]])</f>
        <v>5.6122544521638229</v>
      </c>
      <c r="AA122" s="7" cm="1">
        <f t="array" aca="1" ref="AA122" ca="1">crecimiento_ultimo_año(IMAE[[#This Row],[El Salvador]])</f>
        <v>2.0650464677055558</v>
      </c>
      <c r="AB122" s="7" cm="1">
        <f t="array" aca="1" ref="AB122" ca="1">crecimiento_ultimo_año(IMAE[[#This Row],[Guatemala]])</f>
        <v>3.7386805682097402</v>
      </c>
      <c r="AC122" s="7" cm="1">
        <f t="array" aca="1" ref="AC122" ca="1">crecimiento_ultimo_año(IMAE[[#This Row],[Honduras]])</f>
        <v>3.949400239657086</v>
      </c>
      <c r="AD122" s="7" cm="1">
        <f t="array" aca="1" ref="AD122" ca="1">crecimiento_ultimo_año(IMAE[[#This Row],[Nicaragua]])</f>
        <v>4.6780599350102481</v>
      </c>
      <c r="AE122" s="7" cm="1">
        <f t="array" aca="1" ref="AE122" ca="1">crecimiento_ultimo_año(IMAE[[#This Row],[República Dominicana]])</f>
        <v>6.9773304394341151</v>
      </c>
      <c r="AG122" s="6">
        <f>IMAE[[#This Row],[Mes]]</f>
        <v>42401</v>
      </c>
      <c r="AH122" s="7" cm="1">
        <f t="array" aca="1" ref="AH122" ca="1">variacion_mensual(IMAE[[#This Row],[Costa Rica]])</f>
        <v>0.36706869428422273</v>
      </c>
      <c r="AI122" s="7" cm="1">
        <f t="array" aca="1" ref="AI122" ca="1">variacion_mensual(IMAE[[#This Row],[El Salvador]])</f>
        <v>0.21604635176273312</v>
      </c>
      <c r="AJ122" s="7" cm="1">
        <f t="array" aca="1" ref="AJ122" ca="1">variacion_mensual(IMAE[[#This Row],[Guatemala]])</f>
        <v>0.11873230432004611</v>
      </c>
      <c r="AK122" s="7" cm="1">
        <f t="array" aca="1" ref="AK122" ca="1">variacion_mensual(IMAE[[#This Row],[Honduras]])</f>
        <v>0.2349182484495449</v>
      </c>
      <c r="AL122" s="7" cm="1">
        <f t="array" aca="1" ref="AL122" ca="1">variacion_mensual(IMAE[[#This Row],[Nicaragua]])</f>
        <v>0.25144410465511857</v>
      </c>
      <c r="AM122" s="7" cm="1">
        <f t="array" aca="1" ref="AM122" ca="1">variacion_mensual(IMAE[[#This Row],[República Dominicana]])</f>
        <v>0.63055122381177053</v>
      </c>
    </row>
    <row r="123" spans="1:39" x14ac:dyDescent="0.25">
      <c r="A123" s="5">
        <v>42430</v>
      </c>
      <c r="B123" s="3">
        <v>95.93</v>
      </c>
      <c r="C123" s="3">
        <v>103.36</v>
      </c>
      <c r="D123" s="3">
        <v>110.07</v>
      </c>
      <c r="E123" s="3">
        <v>213.78</v>
      </c>
      <c r="F123" s="3">
        <v>148.32</v>
      </c>
      <c r="G123" s="3">
        <v>149.62</v>
      </c>
      <c r="I123" s="6">
        <v>42430</v>
      </c>
      <c r="J123" s="7" cm="1">
        <f t="array" aca="1" ref="J123" ca="1">variacion_interanual(IMAE[[#This Row],[Costa Rica]])</f>
        <v>4.5558583106267037</v>
      </c>
      <c r="K123" s="7" cm="1">
        <f t="array" aca="1" ref="K123" ca="1">variacion_interanual(IMAE[[#This Row],[El Salvador]])</f>
        <v>1.402923575002446</v>
      </c>
      <c r="L123" s="7" cm="1">
        <f t="array" aca="1" ref="L123" ca="1">variacion_interanual(IMAE[[#This Row],[Guatemala]])</f>
        <v>2.5719876991892487</v>
      </c>
      <c r="M123" s="7" cm="1">
        <f t="array" aca="1" ref="M123" ca="1">variacion_interanual(IMAE[[#This Row],[Honduras]])</f>
        <v>3.2653849869577867</v>
      </c>
      <c r="N123" s="7" cm="1">
        <f t="array" aca="1" ref="N123" ca="1">variacion_interanual(IMAE[[#This Row],[Nicaragua]])</f>
        <v>5.2064122570577354</v>
      </c>
      <c r="O123" s="7" cm="1">
        <f t="array" aca="1" ref="O123" ca="1">variacion_interanual(IMAE[[#This Row],[República Dominicana]])</f>
        <v>6.5745423463209773</v>
      </c>
      <c r="Q123" s="6">
        <v>42430</v>
      </c>
      <c r="R123" s="7" cm="1">
        <f t="array" aca="1" ref="R123" ca="1">variacion_acumulada(IMAE[[#This Row],[Costa Rica]],IMAE_VA[[#This Row],[Mes]])</f>
        <v>4.8481969968214633</v>
      </c>
      <c r="S123" s="7" cm="1">
        <f t="array" aca="1" ref="S123" ca="1">variacion_acumulada(IMAE[[#This Row],[El Salvador]],IMAE_VA[[#This Row],[Mes]])</f>
        <v>0.95951629863302301</v>
      </c>
      <c r="T123" s="7" cm="1">
        <f t="array" aca="1" ref="T123" ca="1">variacion_acumulada(IMAE[[#This Row],[Guatemala]],IMAE_VA[[#This Row],[Mes]])</f>
        <v>2.4142866031983123</v>
      </c>
      <c r="U123" s="7" cm="1">
        <f t="array" aca="1" ref="U123" ca="1">variacion_acumulada(IMAE[[#This Row],[Honduras]],IMAE_VA[[#This Row],[Mes]])</f>
        <v>3.5601009774095305</v>
      </c>
      <c r="V123" s="7" cm="1">
        <f t="array" aca="1" ref="V123" ca="1">variacion_acumulada(IMAE[[#This Row],[Nicaragua]],IMAE_VA[[#This Row],[Mes]])</f>
        <v>4.9838847284102705</v>
      </c>
      <c r="W123" s="7" cm="1">
        <f t="array" aca="1" ref="W123" ca="1">variacion_acumulada(IMAE[[#This Row],[República Dominicana]],IMAE_VA[[#This Row],[Mes]])</f>
        <v>6.2176659911789223</v>
      </c>
      <c r="Y123" s="6">
        <f>IMAE[[#This Row],[Mes]]</f>
        <v>42430</v>
      </c>
      <c r="Z123" s="7" cm="1">
        <f t="array" aca="1" ref="Z123" ca="1">crecimiento_ultimo_año(IMAE[[#This Row],[Costa Rica]])</f>
        <v>5.5716670241237054</v>
      </c>
      <c r="AA123" s="7" cm="1">
        <f t="array" aca="1" ref="AA123" ca="1">crecimiento_ultimo_año(IMAE[[#This Row],[El Salvador]])</f>
        <v>2.0838008794022089</v>
      </c>
      <c r="AB123" s="7" cm="1">
        <f t="array" aca="1" ref="AB123" ca="1">crecimiento_ultimo_año(IMAE[[#This Row],[Guatemala]])</f>
        <v>3.6502231525731954</v>
      </c>
      <c r="AC123" s="7" cm="1">
        <f t="array" aca="1" ref="AC123" ca="1">crecimiento_ultimo_año(IMAE[[#This Row],[Honduras]])</f>
        <v>3.9516698700573505</v>
      </c>
      <c r="AD123" s="7" cm="1">
        <f t="array" aca="1" ref="AD123" ca="1">crecimiento_ultimo_año(IMAE[[#This Row],[Nicaragua]])</f>
        <v>4.8528537901478819</v>
      </c>
      <c r="AE123" s="7" cm="1">
        <f t="array" aca="1" ref="AE123" ca="1">crecimiento_ultimo_año(IMAE[[#This Row],[República Dominicana]])</f>
        <v>6.9190002017201602</v>
      </c>
      <c r="AG123" s="6">
        <f>IMAE[[#This Row],[Mes]]</f>
        <v>42430</v>
      </c>
      <c r="AH123" s="7" cm="1">
        <f t="array" aca="1" ref="AH123" ca="1">variacion_mensual(IMAE[[#This Row],[Costa Rica]])</f>
        <v>0.24033437826542769</v>
      </c>
      <c r="AI123" s="7" cm="1">
        <f t="array" aca="1" ref="AI123" ca="1">variacion_mensual(IMAE[[#This Row],[El Salvador]])</f>
        <v>1.2836844683978388</v>
      </c>
      <c r="AJ123" s="7" cm="1">
        <f t="array" aca="1" ref="AJ123" ca="1">variacion_mensual(IMAE[[#This Row],[Guatemala]])</f>
        <v>0.41050903119868032</v>
      </c>
      <c r="AK123" s="7" cm="1">
        <f t="array" aca="1" ref="AK123" ca="1">variacion_mensual(IMAE[[#This Row],[Honduras]])</f>
        <v>0.20624355488891855</v>
      </c>
      <c r="AL123" s="7" cm="1">
        <f t="array" aca="1" ref="AL123" ca="1">variacion_mensual(IMAE[[#This Row],[Nicaragua]])</f>
        <v>0.54229934924077128</v>
      </c>
      <c r="AM123" s="7" cm="1">
        <f t="array" aca="1" ref="AM123" ca="1">variacion_mensual(IMAE[[#This Row],[República Dominicana]])</f>
        <v>0.80851637245655805</v>
      </c>
    </row>
    <row r="124" spans="1:39" x14ac:dyDescent="0.25">
      <c r="A124" s="5">
        <v>42461</v>
      </c>
      <c r="B124" s="3">
        <v>96.19</v>
      </c>
      <c r="C124" s="3">
        <v>104.74</v>
      </c>
      <c r="D124" s="3">
        <v>110.65</v>
      </c>
      <c r="E124" s="3">
        <v>214.16</v>
      </c>
      <c r="F124" s="3">
        <v>149.34</v>
      </c>
      <c r="G124" s="3">
        <v>151.02000000000001</v>
      </c>
      <c r="I124" s="6">
        <v>42461</v>
      </c>
      <c r="J124" s="7" cm="1">
        <f t="array" aca="1" ref="J124" ca="1">variacion_interanual(IMAE[[#This Row],[Costa Rica]])</f>
        <v>4.1693740524149758</v>
      </c>
      <c r="K124" s="7" cm="1">
        <f t="array" aca="1" ref="K124" ca="1">variacion_interanual(IMAE[[#This Row],[El Salvador]])</f>
        <v>2.2053083528493334</v>
      </c>
      <c r="L124" s="7" cm="1">
        <f t="array" aca="1" ref="L124" ca="1">variacion_interanual(IMAE[[#This Row],[Guatemala]])</f>
        <v>2.8919471824437437</v>
      </c>
      <c r="M124" s="7" cm="1">
        <f t="array" aca="1" ref="M124" ca="1">variacion_interanual(IMAE[[#This Row],[Honduras]])</f>
        <v>3.0358431561221977</v>
      </c>
      <c r="N124" s="7" cm="1">
        <f t="array" aca="1" ref="N124" ca="1">variacion_interanual(IMAE[[#This Row],[Nicaragua]])</f>
        <v>5.6152758132956171</v>
      </c>
      <c r="O124" s="7" cm="1">
        <f t="array" aca="1" ref="O124" ca="1">variacion_interanual(IMAE[[#This Row],[República Dominicana]])</f>
        <v>6.9092453631601547</v>
      </c>
      <c r="Q124" s="6">
        <v>42461</v>
      </c>
      <c r="R124" s="7" cm="1">
        <f t="array" aca="1" ref="R124" ca="1">variacion_acumulada(IMAE[[#This Row],[Costa Rica]],IMAE_VA[[#This Row],[Mes]])</f>
        <v>4.6769566999043999</v>
      </c>
      <c r="S124" s="7" cm="1">
        <f t="array" aca="1" ref="S124" ca="1">variacion_acumulada(IMAE[[#This Row],[El Salvador]],IMAE_VA[[#This Row],[Mes]])</f>
        <v>1.2733529990167192</v>
      </c>
      <c r="T124" s="7" cm="1">
        <f t="array" aca="1" ref="T124" ca="1">variacion_acumulada(IMAE[[#This Row],[Guatemala]],IMAE_VA[[#This Row],[Mes]])</f>
        <v>2.5340358075345071</v>
      </c>
      <c r="U124" s="7" cm="1">
        <f t="array" aca="1" ref="U124" ca="1">variacion_acumulada(IMAE[[#This Row],[Honduras]],IMAE_VA[[#This Row],[Mes]])</f>
        <v>3.4281493321708378</v>
      </c>
      <c r="V124" s="7" cm="1">
        <f t="array" aca="1" ref="V124" ca="1">variacion_acumulada(IMAE[[#This Row],[Nicaragua]],IMAE_VA[[#This Row],[Mes]])</f>
        <v>5.1423601249644957</v>
      </c>
      <c r="W124" s="7" cm="1">
        <f t="array" aca="1" ref="W124" ca="1">variacion_acumulada(IMAE[[#This Row],[República Dominicana]],IMAE_VA[[#This Row],[Mes]])</f>
        <v>6.3918959890139071</v>
      </c>
      <c r="Y124" s="6">
        <f>IMAE[[#This Row],[Mes]]</f>
        <v>42461</v>
      </c>
      <c r="Z124" s="7" cm="1">
        <f t="array" aca="1" ref="Z124" ca="1">crecimiento_ultimo_año(IMAE[[#This Row],[Costa Rica]])</f>
        <v>5.4547311159176992</v>
      </c>
      <c r="AA124" s="7" cm="1">
        <f t="array" aca="1" ref="AA124" ca="1">crecimiento_ultimo_año(IMAE[[#This Row],[El Salvador]])</f>
        <v>2.1315802579809917</v>
      </c>
      <c r="AB124" s="7" cm="1">
        <f t="array" aca="1" ref="AB124" ca="1">crecimiento_ultimo_año(IMAE[[#This Row],[Guatemala]])</f>
        <v>3.6175995588293208</v>
      </c>
      <c r="AC124" s="7" cm="1">
        <f t="array" aca="1" ref="AC124" ca="1">crecimiento_ultimo_año(IMAE[[#This Row],[Honduras]])</f>
        <v>3.9142132873576596</v>
      </c>
      <c r="AD124" s="7" cm="1">
        <f t="array" aca="1" ref="AD124" ca="1">crecimiento_ultimo_año(IMAE[[#This Row],[Nicaragua]])</f>
        <v>5.0765251131709377</v>
      </c>
      <c r="AE124" s="7" cm="1">
        <f t="array" aca="1" ref="AE124" ca="1">crecimiento_ultimo_año(IMAE[[#This Row],[República Dominicana]])</f>
        <v>6.8851104169958655</v>
      </c>
      <c r="AG124" s="6">
        <f>IMAE[[#This Row],[Mes]]</f>
        <v>42461</v>
      </c>
      <c r="AH124" s="7" cm="1">
        <f t="array" aca="1" ref="AH124" ca="1">variacion_mensual(IMAE[[#This Row],[Costa Rica]])</f>
        <v>0.27103096007503602</v>
      </c>
      <c r="AI124" s="7" cm="1">
        <f t="array" aca="1" ref="AI124" ca="1">variacion_mensual(IMAE[[#This Row],[El Salvador]])</f>
        <v>1.3351393188854477</v>
      </c>
      <c r="AJ124" s="7" cm="1">
        <f t="array" aca="1" ref="AJ124" ca="1">variacion_mensual(IMAE[[#This Row],[Guatemala]])</f>
        <v>0.52693740347053986</v>
      </c>
      <c r="AK124" s="7" cm="1">
        <f t="array" aca="1" ref="AK124" ca="1">variacion_mensual(IMAE[[#This Row],[Honduras]])</f>
        <v>0.17775283001215669</v>
      </c>
      <c r="AL124" s="7" cm="1">
        <f t="array" aca="1" ref="AL124" ca="1">variacion_mensual(IMAE[[#This Row],[Nicaragua]])</f>
        <v>0.68770226537218093</v>
      </c>
      <c r="AM124" s="7" cm="1">
        <f t="array" aca="1" ref="AM124" ca="1">variacion_mensual(IMAE[[#This Row],[República Dominicana]])</f>
        <v>0.93570378291671918</v>
      </c>
    </row>
    <row r="125" spans="1:39" x14ac:dyDescent="0.25">
      <c r="A125" s="5">
        <v>42491</v>
      </c>
      <c r="B125" s="3">
        <v>96.49</v>
      </c>
      <c r="C125" s="3">
        <v>105.44</v>
      </c>
      <c r="D125" s="3">
        <v>111.14</v>
      </c>
      <c r="E125" s="3">
        <v>214.54</v>
      </c>
      <c r="F125" s="3">
        <v>150.37</v>
      </c>
      <c r="G125" s="3">
        <v>152.38999999999999</v>
      </c>
      <c r="I125" s="6">
        <v>42491</v>
      </c>
      <c r="J125" s="7" cm="1">
        <f t="array" aca="1" ref="J125" ca="1">variacion_interanual(IMAE[[#This Row],[Costa Rica]])</f>
        <v>3.8308404175185551</v>
      </c>
      <c r="K125" s="7" cm="1">
        <f t="array" aca="1" ref="K125" ca="1">variacion_interanual(IMAE[[#This Row],[El Salvador]])</f>
        <v>2.9486428431946932</v>
      </c>
      <c r="L125" s="7" cm="1">
        <f t="array" aca="1" ref="L125" ca="1">variacion_interanual(IMAE[[#This Row],[Guatemala]])</f>
        <v>2.9360007409465538</v>
      </c>
      <c r="M125" s="7" cm="1">
        <f t="array" aca="1" ref="M125" ca="1">variacion_interanual(IMAE[[#This Row],[Honduras]])</f>
        <v>2.8672803989259643</v>
      </c>
      <c r="N125" s="7" cm="1">
        <f t="array" aca="1" ref="N125" ca="1">variacion_interanual(IMAE[[#This Row],[Nicaragua]])</f>
        <v>5.8421904694868854</v>
      </c>
      <c r="O125" s="7" cm="1">
        <f t="array" aca="1" ref="O125" ca="1">variacion_interanual(IMAE[[#This Row],[República Dominicana]])</f>
        <v>7.0906535488404643</v>
      </c>
      <c r="Q125" s="6">
        <v>42491</v>
      </c>
      <c r="R125" s="7" cm="1">
        <f t="array" aca="1" ref="R125" ca="1">variacion_acumulada(IMAE[[#This Row],[Costa Rica]],IMAE_VA[[#This Row],[Mes]])</f>
        <v>4.5056429474051196</v>
      </c>
      <c r="S125" s="7" cm="1">
        <f t="array" aca="1" ref="S125" ca="1">variacion_acumulada(IMAE[[#This Row],[El Salvador]],IMAE_VA[[#This Row],[Mes]])</f>
        <v>1.6103059581320522</v>
      </c>
      <c r="T125" s="7" cm="1">
        <f t="array" aca="1" ref="T125" ca="1">variacion_acumulada(IMAE[[#This Row],[Guatemala]],IMAE_VA[[#This Row],[Mes]])</f>
        <v>2.6148659974298161</v>
      </c>
      <c r="U125" s="7" cm="1">
        <f t="array" aca="1" ref="U125" ca="1">variacion_acumulada(IMAE[[#This Row],[Honduras]],IMAE_VA[[#This Row],[Mes]])</f>
        <v>3.3150613416862429</v>
      </c>
      <c r="V125" s="7" cm="1">
        <f t="array" aca="1" ref="V125" ca="1">variacion_acumulada(IMAE[[#This Row],[Nicaragua]],IMAE_VA[[#This Row],[Mes]])</f>
        <v>5.2833023829437442</v>
      </c>
      <c r="W125" s="7" cm="1">
        <f t="array" aca="1" ref="W125" ca="1">variacion_acumulada(IMAE[[#This Row],[República Dominicana]],IMAE_VA[[#This Row],[Mes]])</f>
        <v>6.5333352299398184</v>
      </c>
      <c r="Y125" s="6">
        <f>IMAE[[#This Row],[Mes]]</f>
        <v>42491</v>
      </c>
      <c r="Z125" s="7" cm="1">
        <f t="array" aca="1" ref="Z125" ca="1">crecimiento_ultimo_año(IMAE[[#This Row],[Costa Rica]])</f>
        <v>5.26826294202416</v>
      </c>
      <c r="AA125" s="7" cm="1">
        <f t="array" aca="1" ref="AA125" ca="1">crecimiento_ultimo_año(IMAE[[#This Row],[El Salvador]])</f>
        <v>2.2405318258303497</v>
      </c>
      <c r="AB125" s="7" cm="1">
        <f t="array" aca="1" ref="AB125" ca="1">crecimiento_ultimo_año(IMAE[[#This Row],[Guatemala]])</f>
        <v>3.580912276291226</v>
      </c>
      <c r="AC125" s="7" cm="1">
        <f t="array" aca="1" ref="AC125" ca="1">crecimiento_ultimo_año(IMAE[[#This Row],[Honduras]])</f>
        <v>3.8448347664192362</v>
      </c>
      <c r="AD125" s="7" cm="1">
        <f t="array" aca="1" ref="AD125" ca="1">crecimiento_ultimo_año(IMAE[[#This Row],[Nicaragua]])</f>
        <v>5.2935836797095126</v>
      </c>
      <c r="AE125" s="7" cm="1">
        <f t="array" aca="1" ref="AE125" ca="1">crecimiento_ultimo_año(IMAE[[#This Row],[República Dominicana]])</f>
        <v>6.8528317386681969</v>
      </c>
      <c r="AG125" s="6">
        <f>IMAE[[#This Row],[Mes]]</f>
        <v>42491</v>
      </c>
      <c r="AH125" s="7" cm="1">
        <f t="array" aca="1" ref="AH125" ca="1">variacion_mensual(IMAE[[#This Row],[Costa Rica]])</f>
        <v>0.31188273209272754</v>
      </c>
      <c r="AI125" s="7" cm="1">
        <f t="array" aca="1" ref="AI125" ca="1">variacion_mensual(IMAE[[#This Row],[El Salvador]])</f>
        <v>0.66832155814398053</v>
      </c>
      <c r="AJ125" s="7" cm="1">
        <f t="array" aca="1" ref="AJ125" ca="1">variacion_mensual(IMAE[[#This Row],[Guatemala]])</f>
        <v>0.44283777677360803</v>
      </c>
      <c r="AK125" s="7" cm="1">
        <f t="array" aca="1" ref="AK125" ca="1">variacion_mensual(IMAE[[#This Row],[Honduras]])</f>
        <v>0.17743742995890432</v>
      </c>
      <c r="AL125" s="7" cm="1">
        <f t="array" aca="1" ref="AL125" ca="1">variacion_mensual(IMAE[[#This Row],[Nicaragua]])</f>
        <v>0.68970135261818832</v>
      </c>
      <c r="AM125" s="7" cm="1">
        <f t="array" aca="1" ref="AM125" ca="1">variacion_mensual(IMAE[[#This Row],[República Dominicana]])</f>
        <v>0.90716461395841108</v>
      </c>
    </row>
    <row r="126" spans="1:39" x14ac:dyDescent="0.25">
      <c r="A126" s="5">
        <v>42522</v>
      </c>
      <c r="B126" s="3">
        <v>96.82</v>
      </c>
      <c r="C126" s="3">
        <v>106.12</v>
      </c>
      <c r="D126" s="3">
        <v>111.51</v>
      </c>
      <c r="E126" s="3">
        <v>215.1</v>
      </c>
      <c r="F126" s="3">
        <v>151.25</v>
      </c>
      <c r="G126" s="3">
        <v>153.47999999999999</v>
      </c>
      <c r="I126" s="6">
        <v>42522</v>
      </c>
      <c r="J126" s="7" cm="1">
        <f t="array" aca="1" ref="J126" ca="1">variacion_interanual(IMAE[[#This Row],[Costa Rica]])</f>
        <v>3.6062065275548338</v>
      </c>
      <c r="K126" s="7" cm="1">
        <f t="array" aca="1" ref="K126" ca="1">variacion_interanual(IMAE[[#This Row],[El Salvador]])</f>
        <v>3.8559404971618694</v>
      </c>
      <c r="L126" s="7" cm="1">
        <f t="array" aca="1" ref="L126" ca="1">variacion_interanual(IMAE[[#This Row],[Guatemala]])</f>
        <v>2.660651813662307</v>
      </c>
      <c r="M126" s="7" cm="1">
        <f t="array" aca="1" ref="M126" ca="1">variacion_interanual(IMAE[[#This Row],[Honduras]])</f>
        <v>2.8202676864244713</v>
      </c>
      <c r="N126" s="7" cm="1">
        <f t="array" aca="1" ref="N126" ca="1">variacion_interanual(IMAE[[#This Row],[Nicaragua]])</f>
        <v>5.7248706836292351</v>
      </c>
      <c r="O126" s="7" cm="1">
        <f t="array" aca="1" ref="O126" ca="1">variacion_interanual(IMAE[[#This Row],[República Dominicana]])</f>
        <v>6.9696124895455736</v>
      </c>
      <c r="Q126" s="6">
        <v>42522</v>
      </c>
      <c r="R126" s="7" cm="1">
        <f t="array" aca="1" ref="R126" ca="1">variacion_acumulada(IMAE[[#This Row],[Costa Rica]],IMAE_VA[[#This Row],[Mes]])</f>
        <v>4.3534927502127063</v>
      </c>
      <c r="S126" s="7" cm="1">
        <f t="array" aca="1" ref="S126" ca="1">variacion_acumulada(IMAE[[#This Row],[El Salvador]],IMAE_VA[[#This Row],[Mes]])</f>
        <v>1.9856068040562613</v>
      </c>
      <c r="T126" s="7" cm="1">
        <f t="array" aca="1" ref="T126" ca="1">variacion_acumulada(IMAE[[#This Row],[Guatemala]],IMAE_VA[[#This Row],[Mes]])</f>
        <v>2.622569901634253</v>
      </c>
      <c r="U126" s="7" cm="1">
        <f t="array" aca="1" ref="U126" ca="1">variacion_acumulada(IMAE[[#This Row],[Honduras]],IMAE_VA[[#This Row],[Mes]])</f>
        <v>3.2318245052550099</v>
      </c>
      <c r="V126" s="7" cm="1">
        <f t="array" aca="1" ref="V126" ca="1">variacion_acumulada(IMAE[[#This Row],[Nicaragua]],IMAE_VA[[#This Row],[Mes]])</f>
        <v>5.3577531850699467</v>
      </c>
      <c r="W126" s="7" cm="1">
        <f t="array" aca="1" ref="W126" ca="1">variacion_acumulada(IMAE[[#This Row],[República Dominicana]],IMAE_VA[[#This Row],[Mes]])</f>
        <v>6.6072841970962415</v>
      </c>
      <c r="Y126" s="6">
        <f>IMAE[[#This Row],[Mes]]</f>
        <v>42522</v>
      </c>
      <c r="Z126" s="7" cm="1">
        <f t="array" aca="1" ref="Z126" ca="1">crecimiento_ultimo_año(IMAE[[#This Row],[Costa Rica]])</f>
        <v>5.0371745503671406</v>
      </c>
      <c r="AA126" s="7" cm="1">
        <f t="array" aca="1" ref="AA126" ca="1">crecimiento_ultimo_año(IMAE[[#This Row],[El Salvador]])</f>
        <v>2.4321192052980223</v>
      </c>
      <c r="AB126" s="7" cm="1">
        <f t="array" aca="1" ref="AB126" ca="1">crecimiento_ultimo_año(IMAE[[#This Row],[Guatemala]])</f>
        <v>3.4746585640897276</v>
      </c>
      <c r="AC126" s="7" cm="1">
        <f t="array" aca="1" ref="AC126" ca="1">crecimiento_ultimo_año(IMAE[[#This Row],[Honduras]])</f>
        <v>3.7510784808478137</v>
      </c>
      <c r="AD126" s="7" cm="1">
        <f t="array" aca="1" ref="AD126" ca="1">crecimiento_ultimo_año(IMAE[[#This Row],[Nicaragua]])</f>
        <v>5.4407676601722521</v>
      </c>
      <c r="AE126" s="7" cm="1">
        <f t="array" aca="1" ref="AE126" ca="1">crecimiento_ultimo_año(IMAE[[#This Row],[República Dominicana]])</f>
        <v>6.7892452592339447</v>
      </c>
      <c r="AG126" s="6">
        <f>IMAE[[#This Row],[Mes]]</f>
        <v>42522</v>
      </c>
      <c r="AH126" s="7" cm="1">
        <f t="array" aca="1" ref="AH126" ca="1">variacion_mensual(IMAE[[#This Row],[Costa Rica]])</f>
        <v>0.3420043527826655</v>
      </c>
      <c r="AI126" s="7" cm="1">
        <f t="array" aca="1" ref="AI126" ca="1">variacion_mensual(IMAE[[#This Row],[El Salvador]])</f>
        <v>0.64491654021245903</v>
      </c>
      <c r="AJ126" s="7" cm="1">
        <f t="array" aca="1" ref="AJ126" ca="1">variacion_mensual(IMAE[[#This Row],[Guatemala]])</f>
        <v>0.33291344250494515</v>
      </c>
      <c r="AK126" s="7" cm="1">
        <f t="array" aca="1" ref="AK126" ca="1">variacion_mensual(IMAE[[#This Row],[Honduras]])</f>
        <v>0.26102358534538794</v>
      </c>
      <c r="AL126" s="7" cm="1">
        <f t="array" aca="1" ref="AL126" ca="1">variacion_mensual(IMAE[[#This Row],[Nicaragua]])</f>
        <v>0.58522311631308277</v>
      </c>
      <c r="AM126" s="7" cm="1">
        <f t="array" aca="1" ref="AM126" ca="1">variacion_mensual(IMAE[[#This Row],[República Dominicana]])</f>
        <v>0.71527003084193019</v>
      </c>
    </row>
    <row r="127" spans="1:39" x14ac:dyDescent="0.25">
      <c r="A127" s="5">
        <v>42552</v>
      </c>
      <c r="B127" s="3">
        <v>97.19</v>
      </c>
      <c r="C127" s="3">
        <v>106.19</v>
      </c>
      <c r="D127" s="3">
        <v>111.83</v>
      </c>
      <c r="E127" s="3">
        <v>215.89</v>
      </c>
      <c r="F127" s="3">
        <v>151.85</v>
      </c>
      <c r="G127" s="3">
        <v>154.19</v>
      </c>
      <c r="I127" s="6">
        <v>42552</v>
      </c>
      <c r="J127" s="7" cm="1">
        <f t="array" aca="1" ref="J127" ca="1">variacion_interanual(IMAE[[#This Row],[Costa Rica]])</f>
        <v>3.4816865417376386</v>
      </c>
      <c r="K127" s="7" cm="1">
        <f t="array" aca="1" ref="K127" ca="1">variacion_interanual(IMAE[[#This Row],[El Salvador]])</f>
        <v>3.8329911019849394</v>
      </c>
      <c r="L127" s="7" cm="1">
        <f t="array" aca="1" ref="L127" ca="1">variacion_interanual(IMAE[[#This Row],[Guatemala]])</f>
        <v>2.324091865678457</v>
      </c>
      <c r="M127" s="7" cm="1">
        <f t="array" aca="1" ref="M127" ca="1">variacion_interanual(IMAE[[#This Row],[Honduras]])</f>
        <v>2.9322017736244765</v>
      </c>
      <c r="N127" s="7" cm="1">
        <f t="array" aca="1" ref="N127" ca="1">variacion_interanual(IMAE[[#This Row],[Nicaragua]])</f>
        <v>5.2540375684480445</v>
      </c>
      <c r="O127" s="7" cm="1">
        <f t="array" aca="1" ref="O127" ca="1">variacion_interanual(IMAE[[#This Row],[República Dominicana]])</f>
        <v>6.5583966827919893</v>
      </c>
      <c r="Q127" s="6">
        <v>42552</v>
      </c>
      <c r="R127" s="7" cm="1">
        <f t="array" aca="1" ref="R127" ca="1">variacion_acumulada(IMAE[[#This Row],[Costa Rica]],IMAE_VA[[#This Row],[Mes]])</f>
        <v>4.2268120987081659</v>
      </c>
      <c r="S127" s="7" cm="1">
        <f t="array" aca="1" ref="S127" ca="1">variacion_acumulada(IMAE[[#This Row],[El Salvador]],IMAE_VA[[#This Row],[Mes]])</f>
        <v>2.250339792901479</v>
      </c>
      <c r="T127" s="7" cm="1">
        <f t="array" aca="1" ref="T127" ca="1">variacion_acumulada(IMAE[[#This Row],[Guatemala]],IMAE_VA[[#This Row],[Mes]])</f>
        <v>2.5793545652058825</v>
      </c>
      <c r="U127" s="7" cm="1">
        <f t="array" aca="1" ref="U127" ca="1">variacion_acumulada(IMAE[[#This Row],[Honduras]],IMAE_VA[[#This Row],[Mes]])</f>
        <v>3.1885833029429378</v>
      </c>
      <c r="V127" s="7" cm="1">
        <f t="array" aca="1" ref="V127" ca="1">variacion_acumulada(IMAE[[#This Row],[Nicaragua]],IMAE_VA[[#This Row],[Mes]])</f>
        <v>5.3426810105161371</v>
      </c>
      <c r="W127" s="7" cm="1">
        <f t="array" aca="1" ref="W127" ca="1">variacion_acumulada(IMAE[[#This Row],[República Dominicana]],IMAE_VA[[#This Row],[Mes]])</f>
        <v>6.600147297692649</v>
      </c>
      <c r="Y127" s="6">
        <f>IMAE[[#This Row],[Mes]]</f>
        <v>42552</v>
      </c>
      <c r="Z127" s="7" cm="1">
        <f t="array" aca="1" ref="Z127" ca="1">crecimiento_ultimo_año(IMAE[[#This Row],[Costa Rica]])</f>
        <v>4.7897238983360735</v>
      </c>
      <c r="AA127" s="7" cm="1">
        <f t="array" aca="1" ref="AA127" ca="1">crecimiento_ultimo_año(IMAE[[#This Row],[El Salvador]])</f>
        <v>2.5723658659527526</v>
      </c>
      <c r="AB127" s="7" cm="1">
        <f t="array" aca="1" ref="AB127" ca="1">crecimiento_ultimo_año(IMAE[[#This Row],[Guatemala]])</f>
        <v>3.281297540197059</v>
      </c>
      <c r="AC127" s="7" cm="1">
        <f t="array" aca="1" ref="AC127" ca="1">crecimiento_ultimo_año(IMAE[[#This Row],[Honduras]])</f>
        <v>3.6483027989925088</v>
      </c>
      <c r="AD127" s="7" cm="1">
        <f t="array" aca="1" ref="AD127" ca="1">crecimiento_ultimo_año(IMAE[[#This Row],[Nicaragua]])</f>
        <v>5.4750822685363687</v>
      </c>
      <c r="AE127" s="7" cm="1">
        <f t="array" aca="1" ref="AE127" ca="1">crecimiento_ultimo_año(IMAE[[#This Row],[República Dominicana]])</f>
        <v>6.6718358582846138</v>
      </c>
      <c r="AG127" s="6">
        <f>IMAE[[#This Row],[Mes]]</f>
        <v>42552</v>
      </c>
      <c r="AH127" s="7" cm="1">
        <f t="array" aca="1" ref="AH127" ca="1">variacion_mensual(IMAE[[#This Row],[Costa Rica]])</f>
        <v>0.38215244784136626</v>
      </c>
      <c r="AI127" s="7" cm="1">
        <f t="array" aca="1" ref="AI127" ca="1">variacion_mensual(IMAE[[#This Row],[El Salvador]])</f>
        <v>6.5963060686002883E-2</v>
      </c>
      <c r="AJ127" s="7" cm="1">
        <f t="array" aca="1" ref="AJ127" ca="1">variacion_mensual(IMAE[[#This Row],[Guatemala]])</f>
        <v>0.28696977849520522</v>
      </c>
      <c r="AK127" s="7" cm="1">
        <f t="array" aca="1" ref="AK127" ca="1">variacion_mensual(IMAE[[#This Row],[Honduras]])</f>
        <v>0.36727103672709038</v>
      </c>
      <c r="AL127" s="7" cm="1">
        <f t="array" aca="1" ref="AL127" ca="1">variacion_mensual(IMAE[[#This Row],[Nicaragua]])</f>
        <v>0.39669421487602552</v>
      </c>
      <c r="AM127" s="7" cm="1">
        <f t="array" aca="1" ref="AM127" ca="1">variacion_mensual(IMAE[[#This Row],[República Dominicana]])</f>
        <v>0.46260099035706492</v>
      </c>
    </row>
    <row r="128" spans="1:39" x14ac:dyDescent="0.25">
      <c r="A128" s="5">
        <v>42583</v>
      </c>
      <c r="B128" s="3">
        <v>97.55</v>
      </c>
      <c r="C128" s="3">
        <v>105.8</v>
      </c>
      <c r="D128" s="3">
        <v>112.18</v>
      </c>
      <c r="E128" s="3">
        <v>216.92</v>
      </c>
      <c r="F128" s="3">
        <v>152.25</v>
      </c>
      <c r="G128" s="3">
        <v>154.51</v>
      </c>
      <c r="I128" s="6">
        <v>42583</v>
      </c>
      <c r="J128" s="7" cm="1">
        <f t="array" aca="1" ref="J128" ca="1">variacion_interanual(IMAE[[#This Row],[Costa Rica]])</f>
        <v>3.512308998302216</v>
      </c>
      <c r="K128" s="7" cm="1">
        <f t="array" aca="1" ref="K128" ca="1">variacion_interanual(IMAE[[#This Row],[El Salvador]])</f>
        <v>3.7560066686280313</v>
      </c>
      <c r="L128" s="7" cm="1">
        <f t="array" aca="1" ref="L128" ca="1">variacion_interanual(IMAE[[#This Row],[Guatemala]])</f>
        <v>2.1489710435257825</v>
      </c>
      <c r="M128" s="7" cm="1">
        <f t="array" aca="1" ref="M128" ca="1">variacion_interanual(IMAE[[#This Row],[Honduras]])</f>
        <v>3.1969552806850654</v>
      </c>
      <c r="N128" s="7" cm="1">
        <f t="array" aca="1" ref="N128" ca="1">variacion_interanual(IMAE[[#This Row],[Nicaragua]])</f>
        <v>4.6679499518768042</v>
      </c>
      <c r="O128" s="7" cm="1">
        <f t="array" aca="1" ref="O128" ca="1">variacion_interanual(IMAE[[#This Row],[República Dominicana]])</f>
        <v>6.1049306413954119</v>
      </c>
      <c r="Q128" s="6">
        <v>42583</v>
      </c>
      <c r="R128" s="7" cm="1">
        <f t="array" aca="1" ref="R128" ca="1">variacion_acumulada(IMAE[[#This Row],[Costa Rica]],IMAE_VA[[#This Row],[Mes]])</f>
        <v>4.1358916539515844</v>
      </c>
      <c r="S128" s="7" cm="1">
        <f t="array" aca="1" ref="S128" ca="1">variacion_acumulada(IMAE[[#This Row],[El Salvador]],IMAE_VA[[#This Row],[Mes]])</f>
        <v>2.4385758422833526</v>
      </c>
      <c r="T128" s="7" cm="1">
        <f t="array" aca="1" ref="T128" ca="1">variacion_acumulada(IMAE[[#This Row],[Guatemala]],IMAE_VA[[#This Row],[Mes]])</f>
        <v>2.524691786366895</v>
      </c>
      <c r="U128" s="7" cm="1">
        <f t="array" aca="1" ref="U128" ca="1">variacion_acumulada(IMAE[[#This Row],[Honduras]],IMAE_VA[[#This Row],[Mes]])</f>
        <v>3.1896411803956637</v>
      </c>
      <c r="V128" s="7" cm="1">
        <f t="array" aca="1" ref="V128" ca="1">variacion_acumulada(IMAE[[#This Row],[Nicaragua]],IMAE_VA[[#This Row],[Mes]])</f>
        <v>5.2564530582839719</v>
      </c>
      <c r="W128" s="7" cm="1">
        <f t="array" aca="1" ref="W128" ca="1">variacion_acumulada(IMAE[[#This Row],[República Dominicana]],IMAE_VA[[#This Row],[Mes]])</f>
        <v>6.5367123793773851</v>
      </c>
      <c r="Y128" s="6">
        <f>IMAE[[#This Row],[Mes]]</f>
        <v>42583</v>
      </c>
      <c r="Z128" s="7" cm="1">
        <f t="array" aca="1" ref="Z128" ca="1">crecimiento_ultimo_año(IMAE[[#This Row],[Costa Rica]])</f>
        <v>4.5570311078770409</v>
      </c>
      <c r="AA128" s="7" cm="1">
        <f t="array" aca="1" ref="AA128" ca="1">crecimiento_ultimo_año(IMAE[[#This Row],[El Salvador]])</f>
        <v>2.6767381068221408</v>
      </c>
      <c r="AB128" s="7" cm="1">
        <f t="array" aca="1" ref="AB128" ca="1">crecimiento_ultimo_año(IMAE[[#This Row],[Guatemala]])</f>
        <v>3.0353646788278121</v>
      </c>
      <c r="AC128" s="7" cm="1">
        <f t="array" aca="1" ref="AC128" ca="1">crecimiento_ultimo_año(IMAE[[#This Row],[Honduras]])</f>
        <v>3.5550310398344553</v>
      </c>
      <c r="AD128" s="7" cm="1">
        <f t="array" aca="1" ref="AD128" ca="1">crecimiento_ultimo_año(IMAE[[#This Row],[Nicaragua]])</f>
        <v>5.3971102087071454</v>
      </c>
      <c r="AE128" s="7" cm="1">
        <f t="array" aca="1" ref="AE128" ca="1">crecimiento_ultimo_año(IMAE[[#This Row],[República Dominicana]])</f>
        <v>6.5273052713932023</v>
      </c>
      <c r="AG128" s="6">
        <f>IMAE[[#This Row],[Mes]]</f>
        <v>42583</v>
      </c>
      <c r="AH128" s="7" cm="1">
        <f t="array" aca="1" ref="AH128" ca="1">variacion_mensual(IMAE[[#This Row],[Costa Rica]])</f>
        <v>0.3704084782385042</v>
      </c>
      <c r="AI128" s="7" cm="1">
        <f t="array" aca="1" ref="AI128" ca="1">variacion_mensual(IMAE[[#This Row],[El Salvador]])</f>
        <v>-0.36726622092475569</v>
      </c>
      <c r="AJ128" s="7" cm="1">
        <f t="array" aca="1" ref="AJ128" ca="1">variacion_mensual(IMAE[[#This Row],[Guatemala]])</f>
        <v>0.31297505141734128</v>
      </c>
      <c r="AK128" s="7" cm="1">
        <f t="array" aca="1" ref="AK128" ca="1">variacion_mensual(IMAE[[#This Row],[Honduras]])</f>
        <v>0.47709481680484611</v>
      </c>
      <c r="AL128" s="7" cm="1">
        <f t="array" aca="1" ref="AL128" ca="1">variacion_mensual(IMAE[[#This Row],[Nicaragua]])</f>
        <v>0.26341784655909972</v>
      </c>
      <c r="AM128" s="7" cm="1">
        <f t="array" aca="1" ref="AM128" ca="1">variacion_mensual(IMAE[[#This Row],[República Dominicana]])</f>
        <v>0.20753615668980263</v>
      </c>
    </row>
    <row r="129" spans="1:39" x14ac:dyDescent="0.25">
      <c r="A129" s="5">
        <v>42614</v>
      </c>
      <c r="B129" s="3">
        <v>97.93</v>
      </c>
      <c r="C129" s="3">
        <v>105.67</v>
      </c>
      <c r="D129" s="3">
        <v>112.61</v>
      </c>
      <c r="E129" s="3">
        <v>218.17</v>
      </c>
      <c r="F129" s="3">
        <v>152.62</v>
      </c>
      <c r="G129" s="3">
        <v>154.47999999999999</v>
      </c>
      <c r="I129" s="6">
        <v>42614</v>
      </c>
      <c r="J129" s="7" cm="1">
        <f t="array" aca="1" ref="J129" ca="1">variacion_interanual(IMAE[[#This Row],[Costa Rica]])</f>
        <v>3.794382617912051</v>
      </c>
      <c r="K129" s="7" cm="1">
        <f t="array" aca="1" ref="K129" ca="1">variacion_interanual(IMAE[[#This Row],[El Salvador]])</f>
        <v>3.4763023893458644</v>
      </c>
      <c r="L129" s="7" cm="1">
        <f t="array" aca="1" ref="L129" ca="1">variacion_interanual(IMAE[[#This Row],[Guatemala]])</f>
        <v>2.2890362430738387</v>
      </c>
      <c r="M129" s="7" cm="1">
        <f t="array" aca="1" ref="M129" ca="1">variacion_interanual(IMAE[[#This Row],[Honduras]])</f>
        <v>3.5699026821742086</v>
      </c>
      <c r="N129" s="7" cm="1">
        <f t="array" aca="1" ref="N129" ca="1">variacion_interanual(IMAE[[#This Row],[Nicaragua]])</f>
        <v>4.2343942084414721</v>
      </c>
      <c r="O129" s="7" cm="1">
        <f t="array" aca="1" ref="O129" ca="1">variacion_interanual(IMAE[[#This Row],[República Dominicana]])</f>
        <v>5.6996236743072082</v>
      </c>
      <c r="Q129" s="6">
        <v>42614</v>
      </c>
      <c r="R129" s="7" cm="1">
        <f t="array" aca="1" ref="R129" ca="1">variacion_acumulada(IMAE[[#This Row],[Costa Rica]],IMAE_VA[[#This Row],[Mes]])</f>
        <v>4.0973004048195261</v>
      </c>
      <c r="S129" s="7" cm="1">
        <f t="array" aca="1" ref="S129" ca="1">variacion_acumulada(IMAE[[#This Row],[El Salvador]],IMAE_VA[[#This Row],[Mes]])</f>
        <v>2.5540446304044506</v>
      </c>
      <c r="T129" s="7" cm="1">
        <f t="array" aca="1" ref="T129" ca="1">variacion_acumulada(IMAE[[#This Row],[Guatemala]],IMAE_VA[[#This Row],[Mes]])</f>
        <v>2.4980764298538016</v>
      </c>
      <c r="U129" s="7" cm="1">
        <f t="array" aca="1" ref="U129" ca="1">variacion_acumulada(IMAE[[#This Row],[Honduras]],IMAE_VA[[#This Row],[Mes]])</f>
        <v>3.2323814402185569</v>
      </c>
      <c r="V129" s="7" cm="1">
        <f t="array" aca="1" ref="V129" ca="1">variacion_acumulada(IMAE[[#This Row],[Nicaragua]],IMAE_VA[[#This Row],[Mes]])</f>
        <v>5.1399613899613783</v>
      </c>
      <c r="W129" s="7" cm="1">
        <f t="array" aca="1" ref="W129" ca="1">variacion_acumulada(IMAE[[#This Row],[República Dominicana]],IMAE_VA[[#This Row],[Mes]])</f>
        <v>6.4413543680239327</v>
      </c>
      <c r="Y129" s="6">
        <f>IMAE[[#This Row],[Mes]]</f>
        <v>42614</v>
      </c>
      <c r="Z129" s="7" cm="1">
        <f t="array" aca="1" ref="Z129" ca="1">crecimiento_ultimo_año(IMAE[[#This Row],[Costa Rica]])</f>
        <v>4.3794695392414207</v>
      </c>
      <c r="AA129" s="7" cm="1">
        <f t="array" aca="1" ref="AA129" ca="1">crecimiento_ultimo_año(IMAE[[#This Row],[El Salvador]])</f>
        <v>2.7280505462682791</v>
      </c>
      <c r="AB129" s="7" cm="1">
        <f t="array" aca="1" ref="AB129" ca="1">crecimiento_ultimo_año(IMAE[[#This Row],[Guatemala]])</f>
        <v>2.8054375662480702</v>
      </c>
      <c r="AC129" s="7" cm="1">
        <f t="array" aca="1" ref="AC129" ca="1">crecimiento_ultimo_año(IMAE[[#This Row],[Honduras]])</f>
        <v>3.48713116107493</v>
      </c>
      <c r="AD129" s="7" cm="1">
        <f t="array" aca="1" ref="AD129" ca="1">crecimiento_ultimo_año(IMAE[[#This Row],[Nicaragua]])</f>
        <v>5.2480719869840486</v>
      </c>
      <c r="AE129" s="7" cm="1">
        <f t="array" aca="1" ref="AE129" ca="1">crecimiento_ultimo_año(IMAE[[#This Row],[República Dominicana]])</f>
        <v>6.3904502657286422</v>
      </c>
      <c r="AG129" s="6">
        <f>IMAE[[#This Row],[Mes]]</f>
        <v>42614</v>
      </c>
      <c r="AH129" s="7" cm="1">
        <f t="array" aca="1" ref="AH129" ca="1">variacion_mensual(IMAE[[#This Row],[Costa Rica]])</f>
        <v>0.38954382368017182</v>
      </c>
      <c r="AI129" s="7" cm="1">
        <f t="array" aca="1" ref="AI129" ca="1">variacion_mensual(IMAE[[#This Row],[El Salvador]])</f>
        <v>-0.12287334593572563</v>
      </c>
      <c r="AJ129" s="7" cm="1">
        <f t="array" aca="1" ref="AJ129" ca="1">variacion_mensual(IMAE[[#This Row],[Guatemala]])</f>
        <v>0.38331253342840377</v>
      </c>
      <c r="AK129" s="7" cm="1">
        <f t="array" aca="1" ref="AK129" ca="1">variacion_mensual(IMAE[[#This Row],[Honduras]])</f>
        <v>0.57624930850082023</v>
      </c>
      <c r="AL129" s="7" cm="1">
        <f t="array" aca="1" ref="AL129" ca="1">variacion_mensual(IMAE[[#This Row],[Nicaragua]])</f>
        <v>0.24302134646962958</v>
      </c>
      <c r="AM129" s="7" cm="1">
        <f t="array" aca="1" ref="AM129" ca="1">variacion_mensual(IMAE[[#This Row],[República Dominicana]])</f>
        <v>-1.9416219014956049E-2</v>
      </c>
    </row>
    <row r="130" spans="1:39" x14ac:dyDescent="0.25">
      <c r="A130" s="5">
        <v>42644</v>
      </c>
      <c r="B130" s="3">
        <v>98.24</v>
      </c>
      <c r="C130" s="3">
        <v>105.28</v>
      </c>
      <c r="D130" s="3">
        <v>113.13</v>
      </c>
      <c r="E130" s="3">
        <v>219.56</v>
      </c>
      <c r="F130" s="3">
        <v>153.09</v>
      </c>
      <c r="G130" s="3">
        <v>154.30000000000001</v>
      </c>
      <c r="I130" s="6">
        <v>42644</v>
      </c>
      <c r="J130" s="7" cm="1">
        <f t="array" aca="1" ref="J130" ca="1">variacion_interanual(IMAE[[#This Row],[Costa Rica]])</f>
        <v>4.0127051349920562</v>
      </c>
      <c r="K130" s="7" cm="1">
        <f t="array" aca="1" ref="K130" ca="1">variacion_interanual(IMAE[[#This Row],[El Salvador]])</f>
        <v>2.2731688362152669</v>
      </c>
      <c r="L130" s="7" cm="1">
        <f t="array" aca="1" ref="L130" ca="1">variacion_interanual(IMAE[[#This Row],[Guatemala]])</f>
        <v>2.752043596730247</v>
      </c>
      <c r="M130" s="7" cm="1">
        <f t="array" aca="1" ref="M130" ca="1">variacion_interanual(IMAE[[#This Row],[Honduras]])</f>
        <v>3.987875343374081</v>
      </c>
      <c r="N130" s="7" cm="1">
        <f t="array" aca="1" ref="N130" ca="1">variacion_interanual(IMAE[[#This Row],[Nicaragua]])</f>
        <v>4.1641151255358277</v>
      </c>
      <c r="O130" s="7" cm="1">
        <f t="array" aca="1" ref="O130" ca="1">variacion_interanual(IMAE[[#This Row],[República Dominicana]])</f>
        <v>5.3601911915329703</v>
      </c>
      <c r="Q130" s="6">
        <v>42644</v>
      </c>
      <c r="R130" s="7" cm="1">
        <f t="array" aca="1" ref="R130" ca="1">variacion_acumulada(IMAE[[#This Row],[Costa Rica]],IMAE_VA[[#This Row],[Mes]])</f>
        <v>4.0887033430529796</v>
      </c>
      <c r="S130" s="7" cm="1">
        <f t="array" aca="1" ref="S130" ca="1">variacion_acumulada(IMAE[[#This Row],[El Salvador]],IMAE_VA[[#This Row],[Mes]])</f>
        <v>2.5257176447536001</v>
      </c>
      <c r="T130" s="7" cm="1">
        <f t="array" aca="1" ref="T130" ca="1">variacion_acumulada(IMAE[[#This Row],[Guatemala]],IMAE_VA[[#This Row],[Mes]])</f>
        <v>2.5238512236714694</v>
      </c>
      <c r="U130" s="7" cm="1">
        <f t="array" aca="1" ref="U130" ca="1">variacion_acumulada(IMAE[[#This Row],[Honduras]],IMAE_VA[[#This Row],[Mes]])</f>
        <v>3.3088764206588905</v>
      </c>
      <c r="V130" s="7" cm="1">
        <f t="array" aca="1" ref="V130" ca="1">variacion_acumulada(IMAE[[#This Row],[Nicaragua]],IMAE_VA[[#This Row],[Mes]])</f>
        <v>5.039780387116588</v>
      </c>
      <c r="W130" s="7" cm="1">
        <f t="array" aca="1" ref="W130" ca="1">variacion_acumulada(IMAE[[#This Row],[República Dominicana]],IMAE_VA[[#This Row],[Mes]])</f>
        <v>6.3305839472229675</v>
      </c>
      <c r="Y130" s="6">
        <f>IMAE[[#This Row],[Mes]]</f>
        <v>42644</v>
      </c>
      <c r="Z130" s="7" cm="1">
        <f t="array" aca="1" ref="Z130" ca="1">crecimiento_ultimo_año(IMAE[[#This Row],[Costa Rica]])</f>
        <v>4.2544563199538699</v>
      </c>
      <c r="AA130" s="7" cm="1">
        <f t="array" aca="1" ref="AA130" ca="1">crecimiento_ultimo_año(IMAE[[#This Row],[El Salvador]])</f>
        <v>2.6040171578075366</v>
      </c>
      <c r="AB130" s="7" cm="1">
        <f t="array" aca="1" ref="AB130" ca="1">crecimiento_ultimo_año(IMAE[[#This Row],[Guatemala]])</f>
        <v>2.6586191213992194</v>
      </c>
      <c r="AC130" s="7" cm="1">
        <f t="array" aca="1" ref="AC130" ca="1">crecimiento_ultimo_año(IMAE[[#This Row],[Honduras]])</f>
        <v>3.4545855821512372</v>
      </c>
      <c r="AD130" s="7" cm="1">
        <f t="array" aca="1" ref="AD130" ca="1">crecimiento_ultimo_año(IMAE[[#This Row],[Nicaragua]])</f>
        <v>5.0964163174168853</v>
      </c>
      <c r="AE130" s="7" cm="1">
        <f t="array" aca="1" ref="AE130" ca="1">crecimiento_ultimo_año(IMAE[[#This Row],[República Dominicana]])</f>
        <v>6.2775065781377259</v>
      </c>
      <c r="AG130" s="6">
        <f>IMAE[[#This Row],[Mes]]</f>
        <v>42644</v>
      </c>
      <c r="AH130" s="7" cm="1">
        <f t="array" aca="1" ref="AH130" ca="1">variacion_mensual(IMAE[[#This Row],[Costa Rica]])</f>
        <v>0.31655263964054381</v>
      </c>
      <c r="AI130" s="7" cm="1">
        <f t="array" aca="1" ref="AI130" ca="1">variacion_mensual(IMAE[[#This Row],[El Salvador]])</f>
        <v>-0.36907353080344318</v>
      </c>
      <c r="AJ130" s="7" cm="1">
        <f t="array" aca="1" ref="AJ130" ca="1">variacion_mensual(IMAE[[#This Row],[Guatemala]])</f>
        <v>0.46177071308053375</v>
      </c>
      <c r="AK130" s="7" cm="1">
        <f t="array" aca="1" ref="AK130" ca="1">variacion_mensual(IMAE[[#This Row],[Honduras]])</f>
        <v>0.63711784388322812</v>
      </c>
      <c r="AL130" s="7" cm="1">
        <f t="array" aca="1" ref="AL130" ca="1">variacion_mensual(IMAE[[#This Row],[Nicaragua]])</f>
        <v>0.307954396540433</v>
      </c>
      <c r="AM130" s="7" cm="1">
        <f t="array" aca="1" ref="AM130" ca="1">variacion_mensual(IMAE[[#This Row],[República Dominicana]])</f>
        <v>-0.11651993785601888</v>
      </c>
    </row>
    <row r="131" spans="1:39" x14ac:dyDescent="0.25">
      <c r="A131" s="5">
        <v>42675</v>
      </c>
      <c r="B131" s="3">
        <v>98.43</v>
      </c>
      <c r="C131" s="3">
        <v>104.91</v>
      </c>
      <c r="D131" s="3">
        <v>113.65</v>
      </c>
      <c r="E131" s="3">
        <v>220.96</v>
      </c>
      <c r="F131" s="3">
        <v>153.69</v>
      </c>
      <c r="G131" s="3">
        <v>154.32</v>
      </c>
      <c r="I131" s="6">
        <v>42675</v>
      </c>
      <c r="J131" s="7" cm="1">
        <f t="array" aca="1" ref="J131" ca="1">variacion_interanual(IMAE[[#This Row],[Costa Rica]])</f>
        <v>4.0596257532508728</v>
      </c>
      <c r="K131" s="7" cm="1">
        <f t="array" aca="1" ref="K131" ca="1">variacion_interanual(IMAE[[#This Row],[El Salvador]])</f>
        <v>2.2414969301237653</v>
      </c>
      <c r="L131" s="7" cm="1">
        <f t="array" aca="1" ref="L131" ca="1">variacion_interanual(IMAE[[#This Row],[Guatemala]])</f>
        <v>3.4027840960786149</v>
      </c>
      <c r="M131" s="7" cm="1">
        <f t="array" aca="1" ref="M131" ca="1">variacion_interanual(IMAE[[#This Row],[Honduras]])</f>
        <v>4.3889072613029878</v>
      </c>
      <c r="N131" s="7" cm="1">
        <f t="array" aca="1" ref="N131" ca="1">variacion_interanual(IMAE[[#This Row],[Nicaragua]])</f>
        <v>4.4586420172636476</v>
      </c>
      <c r="O131" s="7" cm="1">
        <f t="array" aca="1" ref="O131" ca="1">variacion_interanual(IMAE[[#This Row],[República Dominicana]])</f>
        <v>5.2086173984183137</v>
      </c>
      <c r="Q131" s="6">
        <v>42675</v>
      </c>
      <c r="R131" s="7" cm="1">
        <f t="array" aca="1" ref="R131" ca="1">variacion_acumulada(IMAE[[#This Row],[Costa Rica]],IMAE_VA[[#This Row],[Mes]])</f>
        <v>4.0860173050255133</v>
      </c>
      <c r="S131" s="7" cm="1">
        <f t="array" aca="1" ref="S131" ca="1">variacion_acumulada(IMAE[[#This Row],[El Salvador]],IMAE_VA[[#This Row],[Mes]])</f>
        <v>2.49975518779324</v>
      </c>
      <c r="T131" s="7" cm="1">
        <f t="array" aca="1" ref="T131" ca="1">variacion_acumulada(IMAE[[#This Row],[Guatemala]],IMAE_VA[[#This Row],[Mes]])</f>
        <v>2.6047072215340306</v>
      </c>
      <c r="U131" s="7" cm="1">
        <f t="array" aca="1" ref="U131" ca="1">variacion_acumulada(IMAE[[#This Row],[Honduras]],IMAE_VA[[#This Row],[Mes]])</f>
        <v>3.4084032442739831</v>
      </c>
      <c r="V131" s="7" cm="1">
        <f t="array" aca="1" ref="V131" ca="1">variacion_acumulada(IMAE[[#This Row],[Nicaragua]],IMAE_VA[[#This Row],[Mes]])</f>
        <v>4.9856214449497616</v>
      </c>
      <c r="W131" s="7" cm="1">
        <f t="array" aca="1" ref="W131" ca="1">variacion_acumulada(IMAE[[#This Row],[República Dominicana]],IMAE_VA[[#This Row],[Mes]])</f>
        <v>6.2261672874010854</v>
      </c>
      <c r="Y131" s="6">
        <f>IMAE[[#This Row],[Mes]]</f>
        <v>42675</v>
      </c>
      <c r="Z131" s="7" cm="1">
        <f t="array" aca="1" ref="Z131" ca="1">crecimiento_ultimo_año(IMAE[[#This Row],[Costa Rica]])</f>
        <v>4.1640118099990131</v>
      </c>
      <c r="AA131" s="7" cm="1">
        <f t="array" aca="1" ref="AA131" ca="1">crecimiento_ultimo_año(IMAE[[#This Row],[El Salvador]])</f>
        <v>2.4908820306494661</v>
      </c>
      <c r="AB131" s="7" cm="1">
        <f t="array" aca="1" ref="AB131" ca="1">crecimiento_ultimo_año(IMAE[[#This Row],[Guatemala]])</f>
        <v>2.6312553793188309</v>
      </c>
      <c r="AC131" s="7" cm="1">
        <f t="array" aca="1" ref="AC131" ca="1">crecimiento_ultimo_año(IMAE[[#This Row],[Honduras]])</f>
        <v>3.4640914907229758</v>
      </c>
      <c r="AD131" s="7" cm="1">
        <f t="array" aca="1" ref="AD131" ca="1">crecimiento_ultimo_año(IMAE[[#This Row],[Nicaragua]])</f>
        <v>5.000523675972568</v>
      </c>
      <c r="AE131" s="7" cm="1">
        <f t="array" aca="1" ref="AE131" ca="1">crecimiento_ultimo_año(IMAE[[#This Row],[República Dominicana]])</f>
        <v>6.1950050439376181</v>
      </c>
      <c r="AG131" s="6">
        <f>IMAE[[#This Row],[Mes]]</f>
        <v>42675</v>
      </c>
      <c r="AH131" s="7" cm="1">
        <f t="array" aca="1" ref="AH131" ca="1">variacion_mensual(IMAE[[#This Row],[Costa Rica]])</f>
        <v>0.19340390879480918</v>
      </c>
      <c r="AI131" s="7" cm="1">
        <f t="array" aca="1" ref="AI131" ca="1">variacion_mensual(IMAE[[#This Row],[El Salvador]])</f>
        <v>-0.35144376899696184</v>
      </c>
      <c r="AJ131" s="7" cm="1">
        <f t="array" aca="1" ref="AJ131" ca="1">variacion_mensual(IMAE[[#This Row],[Guatemala]])</f>
        <v>0.4596481923450968</v>
      </c>
      <c r="AK131" s="7" cm="1">
        <f t="array" aca="1" ref="AK131" ca="1">variacion_mensual(IMAE[[#This Row],[Honduras]])</f>
        <v>0.63763891419201801</v>
      </c>
      <c r="AL131" s="7" cm="1">
        <f t="array" aca="1" ref="AL131" ca="1">variacion_mensual(IMAE[[#This Row],[Nicaragua]])</f>
        <v>0.39192631785223142</v>
      </c>
      <c r="AM131" s="7" cm="1">
        <f t="array" aca="1" ref="AM131" ca="1">variacion_mensual(IMAE[[#This Row],[República Dominicana]])</f>
        <v>1.2961762799723608E-2</v>
      </c>
    </row>
    <row r="132" spans="1:39" x14ac:dyDescent="0.25">
      <c r="A132" s="5">
        <v>42705</v>
      </c>
      <c r="B132" s="3">
        <v>98.6</v>
      </c>
      <c r="C132" s="3">
        <v>105.09</v>
      </c>
      <c r="D132" s="3">
        <v>114.02</v>
      </c>
      <c r="E132" s="3">
        <v>222.2</v>
      </c>
      <c r="F132" s="3">
        <v>154.35</v>
      </c>
      <c r="G132" s="3">
        <v>154.76</v>
      </c>
      <c r="I132" s="6">
        <v>42705</v>
      </c>
      <c r="J132" s="7" cm="1">
        <f t="array" aca="1" ref="J132" ca="1">variacion_interanual(IMAE[[#This Row],[Costa Rica]])</f>
        <v>3.9097902834861253</v>
      </c>
      <c r="K132" s="7" cm="1">
        <f t="array" aca="1" ref="K132" ca="1">variacion_interanual(IMAE[[#This Row],[El Salvador]])</f>
        <v>3.1001667811243028</v>
      </c>
      <c r="L132" s="7" cm="1">
        <f t="array" aca="1" ref="L132" ca="1">variacion_interanual(IMAE[[#This Row],[Guatemala]])</f>
        <v>3.9948923750456</v>
      </c>
      <c r="M132" s="7" cm="1">
        <f t="array" aca="1" ref="M132" ca="1">variacion_interanual(IMAE[[#This Row],[Honduras]])</f>
        <v>4.727341282933506</v>
      </c>
      <c r="N132" s="7" cm="1">
        <f t="array" aca="1" ref="N132" ca="1">variacion_interanual(IMAE[[#This Row],[Nicaragua]])</f>
        <v>4.9214873224117772</v>
      </c>
      <c r="O132" s="7" cm="1">
        <f t="array" aca="1" ref="O132" ca="1">variacion_interanual(IMAE[[#This Row],[República Dominicana]])</f>
        <v>5.3147329023477408</v>
      </c>
      <c r="Q132" s="6">
        <v>42705</v>
      </c>
      <c r="R132" s="7" cm="1">
        <f t="array" aca="1" ref="R132" ca="1">variacion_acumulada(IMAE[[#This Row],[Costa Rica]],IMAE_VA[[#This Row],[Mes]])</f>
        <v>4.0710717062750756</v>
      </c>
      <c r="S132" s="7" cm="1">
        <f t="array" aca="1" ref="S132" ca="1">variacion_acumulada(IMAE[[#This Row],[El Salvador]],IMAE_VA[[#This Row],[Mes]])</f>
        <v>2.5497045476804647</v>
      </c>
      <c r="T132" s="7" cm="1">
        <f t="array" aca="1" ref="T132" ca="1">variacion_acumulada(IMAE[[#This Row],[Guatemala]],IMAE_VA[[#This Row],[Mes]])</f>
        <v>2.7215578043544797</v>
      </c>
      <c r="U132" s="7" cm="1">
        <f t="array" aca="1" ref="U132" ca="1">variacion_acumulada(IMAE[[#This Row],[Honduras]],IMAE_VA[[#This Row],[Mes]])</f>
        <v>3.5199311317821946</v>
      </c>
      <c r="V132" s="7" cm="1">
        <f t="array" aca="1" ref="V132" ca="1">variacion_acumulada(IMAE[[#This Row],[Nicaragua]],IMAE_VA[[#This Row],[Mes]])</f>
        <v>4.9801547063765383</v>
      </c>
      <c r="W132" s="7" cm="1">
        <f t="array" aca="1" ref="W132" ca="1">variacion_acumulada(IMAE[[#This Row],[República Dominicana]],IMAE_VA[[#This Row],[Mes]])</f>
        <v>6.1484353236140432</v>
      </c>
      <c r="Y132" s="6">
        <f>IMAE[[#This Row],[Mes]]</f>
        <v>42705</v>
      </c>
      <c r="Z132" s="7" cm="1">
        <f t="array" aca="1" ref="Z132" ca="1">crecimiento_ultimo_año(IMAE[[#This Row],[Costa Rica]])</f>
        <v>4.0710717062750756</v>
      </c>
      <c r="AA132" s="7" cm="1">
        <f t="array" aca="1" ref="AA132" ca="1">crecimiento_ultimo_año(IMAE[[#This Row],[El Salvador]])</f>
        <v>2.5497045476804647</v>
      </c>
      <c r="AB132" s="7" cm="1">
        <f t="array" aca="1" ref="AB132" ca="1">crecimiento_ultimo_año(IMAE[[#This Row],[Guatemala]])</f>
        <v>2.7215578043544797</v>
      </c>
      <c r="AC132" s="7" cm="1">
        <f t="array" aca="1" ref="AC132" ca="1">crecimiento_ultimo_año(IMAE[[#This Row],[Honduras]])</f>
        <v>3.5199311317821946</v>
      </c>
      <c r="AD132" s="7" cm="1">
        <f t="array" aca="1" ref="AD132" ca="1">crecimiento_ultimo_año(IMAE[[#This Row],[Nicaragua]])</f>
        <v>4.9801547063765383</v>
      </c>
      <c r="AE132" s="7" cm="1">
        <f t="array" aca="1" ref="AE132" ca="1">crecimiento_ultimo_año(IMAE[[#This Row],[República Dominicana]])</f>
        <v>6.1484353236140432</v>
      </c>
      <c r="AG132" s="6">
        <f>IMAE[[#This Row],[Mes]]</f>
        <v>42705</v>
      </c>
      <c r="AH132" s="7" cm="1">
        <f t="array" aca="1" ref="AH132" ca="1">variacion_mensual(IMAE[[#This Row],[Costa Rica]])</f>
        <v>0.17271157167528806</v>
      </c>
      <c r="AI132" s="7" cm="1">
        <f t="array" aca="1" ref="AI132" ca="1">variacion_mensual(IMAE[[#This Row],[El Salvador]])</f>
        <v>0.17157563625964656</v>
      </c>
      <c r="AJ132" s="7" cm="1">
        <f t="array" aca="1" ref="AJ132" ca="1">variacion_mensual(IMAE[[#This Row],[Guatemala]])</f>
        <v>0.32556093268807373</v>
      </c>
      <c r="AK132" s="7" cm="1">
        <f t="array" aca="1" ref="AK132" ca="1">variacion_mensual(IMAE[[#This Row],[Honduras]])</f>
        <v>0.56118754525704695</v>
      </c>
      <c r="AL132" s="7" cm="1">
        <f t="array" aca="1" ref="AL132" ca="1">variacion_mensual(IMAE[[#This Row],[Nicaragua]])</f>
        <v>0.42943587741557376</v>
      </c>
      <c r="AM132" s="7" cm="1">
        <f t="array" aca="1" ref="AM132" ca="1">variacion_mensual(IMAE[[#This Row],[República Dominicana]])</f>
        <v>0.28512182477966608</v>
      </c>
    </row>
    <row r="133" spans="1:39" x14ac:dyDescent="0.25">
      <c r="A133" s="5">
        <v>42736</v>
      </c>
      <c r="B133" s="3">
        <v>98.76</v>
      </c>
      <c r="C133" s="3">
        <v>105</v>
      </c>
      <c r="D133" s="3">
        <v>114.28</v>
      </c>
      <c r="E133" s="3">
        <v>223.26</v>
      </c>
      <c r="F133" s="3">
        <v>154.97999999999999</v>
      </c>
      <c r="G133" s="3">
        <v>155.68</v>
      </c>
      <c r="I133" s="6">
        <v>42736</v>
      </c>
      <c r="J133" s="7" cm="1">
        <f t="array" aca="1" ref="J133" ca="1">variacion_interanual(IMAE[[#This Row],[Costa Rica]])</f>
        <v>3.5762978500262221</v>
      </c>
      <c r="K133" s="7" cm="1">
        <f t="array" aca="1" ref="K133" ca="1">variacion_interanual(IMAE[[#This Row],[El Salvador]])</f>
        <v>3.1130315231267858</v>
      </c>
      <c r="L133" s="7" cm="1">
        <f t="array" aca="1" ref="L133" ca="1">variacion_interanual(IMAE[[#This Row],[Guatemala]])</f>
        <v>4.3748287514841611</v>
      </c>
      <c r="M133" s="7" cm="1">
        <f t="array" aca="1" ref="M133" ca="1">variacion_interanual(IMAE[[#This Row],[Honduras]])</f>
        <v>4.8956962976884011</v>
      </c>
      <c r="N133" s="7" cm="1">
        <f t="array" aca="1" ref="N133" ca="1">variacion_interanual(IMAE[[#This Row],[Nicaragua]])</f>
        <v>5.3211009174311874</v>
      </c>
      <c r="O133" s="7" cm="1">
        <f t="array" aca="1" ref="O133" ca="1">variacion_interanual(IMAE[[#This Row],[República Dominicana]])</f>
        <v>5.5529188419553899</v>
      </c>
      <c r="Q133" s="6">
        <v>42736</v>
      </c>
      <c r="R133" s="7" cm="1">
        <f t="array" aca="1" ref="R133" ca="1">variacion_acumulada(IMAE[[#This Row],[Costa Rica]],IMAE_VA[[#This Row],[Mes]])</f>
        <v>3.5762978500262221</v>
      </c>
      <c r="S133" s="7" cm="1">
        <f t="array" aca="1" ref="S133" ca="1">variacion_acumulada(IMAE[[#This Row],[El Salvador]],IMAE_VA[[#This Row],[Mes]])</f>
        <v>3.1130315231267858</v>
      </c>
      <c r="T133" s="7" cm="1">
        <f t="array" aca="1" ref="T133" ca="1">variacion_acumulada(IMAE[[#This Row],[Guatemala]],IMAE_VA[[#This Row],[Mes]])</f>
        <v>4.3748287514841611</v>
      </c>
      <c r="U133" s="7" cm="1">
        <f t="array" aca="1" ref="U133" ca="1">variacion_acumulada(IMAE[[#This Row],[Honduras]],IMAE_VA[[#This Row],[Mes]])</f>
        <v>4.8956962976884011</v>
      </c>
      <c r="V133" s="7" cm="1">
        <f t="array" aca="1" ref="V133" ca="1">variacion_acumulada(IMAE[[#This Row],[Nicaragua]],IMAE_VA[[#This Row],[Mes]])</f>
        <v>5.3211009174311874</v>
      </c>
      <c r="W133" s="7" cm="1">
        <f t="array" aca="1" ref="W133" ca="1">variacion_acumulada(IMAE[[#This Row],[República Dominicana]],IMAE_VA[[#This Row],[Mes]])</f>
        <v>5.5529188419553899</v>
      </c>
      <c r="Y133" s="6">
        <f>IMAE[[#This Row],[Mes]]</f>
        <v>42736</v>
      </c>
      <c r="Z133" s="7" cm="1">
        <f t="array" aca="1" ref="Z133" ca="1">crecimiento_ultimo_año(IMAE[[#This Row],[Costa Rica]])</f>
        <v>3.9475558087371354</v>
      </c>
      <c r="AA133" s="7" cm="1">
        <f t="array" aca="1" ref="AA133" ca="1">crecimiento_ultimo_año(IMAE[[#This Row],[El Salvador]])</f>
        <v>2.7254267144010358</v>
      </c>
      <c r="AB133" s="7" cm="1">
        <f t="array" aca="1" ref="AB133" ca="1">crecimiento_ultimo_año(IMAE[[#This Row],[Guatemala]])</f>
        <v>2.8876391598760209</v>
      </c>
      <c r="AC133" s="7" cm="1">
        <f t="array" aca="1" ref="AC133" ca="1">crecimiento_ultimo_año(IMAE[[#This Row],[Honduras]])</f>
        <v>3.6077661725736565</v>
      </c>
      <c r="AD133" s="7" cm="1">
        <f t="array" aca="1" ref="AD133" ca="1">crecimiento_ultimo_año(IMAE[[#This Row],[Nicaragua]])</f>
        <v>5.0182376434194209</v>
      </c>
      <c r="AE133" s="7" cm="1">
        <f t="array" aca="1" ref="AE133" ca="1">crecimiento_ultimo_año(IMAE[[#This Row],[República Dominicana]])</f>
        <v>6.1193486711759615</v>
      </c>
      <c r="AG133" s="6">
        <f>IMAE[[#This Row],[Mes]]</f>
        <v>42736</v>
      </c>
      <c r="AH133" s="7" cm="1">
        <f t="array" aca="1" ref="AH133" ca="1">variacion_mensual(IMAE[[#This Row],[Costa Rica]])</f>
        <v>0.16227180527383922</v>
      </c>
      <c r="AI133" s="7" cm="1">
        <f t="array" aca="1" ref="AI133" ca="1">variacion_mensual(IMAE[[#This Row],[El Salvador]])</f>
        <v>-8.5640879246362545E-2</v>
      </c>
      <c r="AJ133" s="7" cm="1">
        <f t="array" aca="1" ref="AJ133" ca="1">variacion_mensual(IMAE[[#This Row],[Guatemala]])</f>
        <v>0.2280301701455878</v>
      </c>
      <c r="AK133" s="7" cm="1">
        <f t="array" aca="1" ref="AK133" ca="1">variacion_mensual(IMAE[[#This Row],[Honduras]])</f>
        <v>0.47704770477048353</v>
      </c>
      <c r="AL133" s="7" cm="1">
        <f t="array" aca="1" ref="AL133" ca="1">variacion_mensual(IMAE[[#This Row],[Nicaragua]])</f>
        <v>0.40816326530612734</v>
      </c>
      <c r="AM133" s="7" cm="1">
        <f t="array" aca="1" ref="AM133" ca="1">variacion_mensual(IMAE[[#This Row],[República Dominicana]])</f>
        <v>0.59446885500129554</v>
      </c>
    </row>
    <row r="134" spans="1:39" x14ac:dyDescent="0.25">
      <c r="A134" s="5">
        <v>42767</v>
      </c>
      <c r="B134" s="3">
        <v>98.87</v>
      </c>
      <c r="C134" s="3">
        <v>105.2</v>
      </c>
      <c r="D134" s="3">
        <v>114.43</v>
      </c>
      <c r="E134" s="3">
        <v>224.21</v>
      </c>
      <c r="F134" s="3">
        <v>155.61000000000001</v>
      </c>
      <c r="G134" s="3">
        <v>156.83000000000001</v>
      </c>
      <c r="I134" s="6">
        <v>42767</v>
      </c>
      <c r="J134" s="7" cm="1">
        <f t="array" aca="1" ref="J134" ca="1">variacion_interanual(IMAE[[#This Row],[Costa Rica]])</f>
        <v>3.3124346917450476</v>
      </c>
      <c r="K134" s="7" cm="1">
        <f t="array" aca="1" ref="K134" ca="1">variacion_interanual(IMAE[[#This Row],[El Salvador]])</f>
        <v>3.0867221950024559</v>
      </c>
      <c r="L134" s="7" cm="1">
        <f t="array" aca="1" ref="L134" ca="1">variacion_interanual(IMAE[[#This Row],[Guatemala]])</f>
        <v>4.3878854223681873</v>
      </c>
      <c r="M134" s="7" cm="1">
        <f t="array" aca="1" ref="M134" ca="1">variacion_interanual(IMAE[[#This Row],[Honduras]])</f>
        <v>5.0951532764601071</v>
      </c>
      <c r="N134" s="7" cm="1">
        <f t="array" aca="1" ref="N134" ca="1">variacion_interanual(IMAE[[#This Row],[Nicaragua]])</f>
        <v>5.4840021691973995</v>
      </c>
      <c r="O134" s="7" cm="1">
        <f t="array" aca="1" ref="O134" ca="1">variacion_interanual(IMAE[[#This Row],[República Dominicana]])</f>
        <v>5.6663522436329439</v>
      </c>
      <c r="Q134" s="6">
        <v>42767</v>
      </c>
      <c r="R134" s="7" cm="1">
        <f t="array" aca="1" ref="R134" ca="1">variacion_acumulada(IMAE[[#This Row],[Costa Rica]],IMAE_VA[[#This Row],[Mes]])</f>
        <v>3.4441245747186544</v>
      </c>
      <c r="S134" s="7" cm="1">
        <f t="array" aca="1" ref="S134" ca="1">variacion_acumulada(IMAE[[#This Row],[El Salvador]],IMAE_VA[[#This Row],[Mes]])</f>
        <v>3.0998626643123472</v>
      </c>
      <c r="T134" s="7" cm="1">
        <f t="array" aca="1" ref="T134" ca="1">variacion_acumulada(IMAE[[#This Row],[Guatemala]],IMAE_VA[[#This Row],[Mes]])</f>
        <v>4.3813609602482817</v>
      </c>
      <c r="U134" s="7" cm="1">
        <f t="array" aca="1" ref="U134" ca="1">variacion_acumulada(IMAE[[#This Row],[Honduras]],IMAE_VA[[#This Row],[Mes]])</f>
        <v>4.9955417898540633</v>
      </c>
      <c r="V134" s="7" cm="1">
        <f t="array" aca="1" ref="V134" ca="1">variacion_acumulada(IMAE[[#This Row],[Nicaragua]],IMAE_VA[[#This Row],[Mes]])</f>
        <v>5.402653816133296</v>
      </c>
      <c r="W134" s="7" cm="1">
        <f t="array" aca="1" ref="W134" ca="1">variacion_acumulada(IMAE[[#This Row],[República Dominicana]],IMAE_VA[[#This Row],[Mes]])</f>
        <v>5.6098137947348858</v>
      </c>
      <c r="Y134" s="6">
        <f>IMAE[[#This Row],[Mes]]</f>
        <v>42767</v>
      </c>
      <c r="Z134" s="7" cm="1">
        <f t="array" aca="1" ref="Z134" ca="1">crecimiento_ultimo_año(IMAE[[#This Row],[Costa Rica]])</f>
        <v>3.8157381467427864</v>
      </c>
      <c r="AA134" s="7" cm="1">
        <f t="array" aca="1" ref="AA134" ca="1">crecimiento_ultimo_año(IMAE[[#This Row],[El Salvador]])</f>
        <v>2.9403373195405536</v>
      </c>
      <c r="AB134" s="7" cm="1">
        <f t="array" aca="1" ref="AB134" ca="1">crecimiento_ultimo_año(IMAE[[#This Row],[Guatemala]])</f>
        <v>3.0624713609286758</v>
      </c>
      <c r="AC134" s="7" cm="1">
        <f t="array" aca="1" ref="AC134" ca="1">crecimiento_ultimo_año(IMAE[[#This Row],[Honduras]])</f>
        <v>3.7383436725056951</v>
      </c>
      <c r="AD134" s="7" cm="1">
        <f t="array" aca="1" ref="AD134" ca="1">crecimiento_ultimo_año(IMAE[[#This Row],[Nicaragua]])</f>
        <v>5.0691562137116675</v>
      </c>
      <c r="AE134" s="7" cm="1">
        <f t="array" aca="1" ref="AE134" ca="1">crecimiento_ultimo_año(IMAE[[#This Row],[República Dominicana]])</f>
        <v>6.0745219525372152</v>
      </c>
      <c r="AG134" s="6">
        <f>IMAE[[#This Row],[Mes]]</f>
        <v>42767</v>
      </c>
      <c r="AH134" s="7" cm="1">
        <f t="array" aca="1" ref="AH134" ca="1">variacion_mensual(IMAE[[#This Row],[Costa Rica]])</f>
        <v>0.11138112596191796</v>
      </c>
      <c r="AI134" s="7" cm="1">
        <f t="array" aca="1" ref="AI134" ca="1">variacion_mensual(IMAE[[#This Row],[El Salvador]])</f>
        <v>0.19047619047618536</v>
      </c>
      <c r="AJ134" s="7" cm="1">
        <f t="array" aca="1" ref="AJ134" ca="1">variacion_mensual(IMAE[[#This Row],[Guatemala]])</f>
        <v>0.13125656282815257</v>
      </c>
      <c r="AK134" s="7" cm="1">
        <f t="array" aca="1" ref="AK134" ca="1">variacion_mensual(IMAE[[#This Row],[Honduras]])</f>
        <v>0.42551285496730262</v>
      </c>
      <c r="AL134" s="7" cm="1">
        <f t="array" aca="1" ref="AL134" ca="1">variacion_mensual(IMAE[[#This Row],[Nicaragua]])</f>
        <v>0.40650406504065817</v>
      </c>
      <c r="AM134" s="7" cm="1">
        <f t="array" aca="1" ref="AM134" ca="1">variacion_mensual(IMAE[[#This Row],[República Dominicana]])</f>
        <v>0.73869475847894162</v>
      </c>
    </row>
    <row r="135" spans="1:39" x14ac:dyDescent="0.25">
      <c r="A135" s="5">
        <v>42795</v>
      </c>
      <c r="B135" s="3">
        <v>99.07</v>
      </c>
      <c r="C135" s="3">
        <v>106.13</v>
      </c>
      <c r="D135" s="3">
        <v>114.54</v>
      </c>
      <c r="E135" s="3">
        <v>225.16</v>
      </c>
      <c r="F135" s="3">
        <v>156.21</v>
      </c>
      <c r="G135" s="3">
        <v>158.05000000000001</v>
      </c>
      <c r="I135" s="6">
        <v>42795</v>
      </c>
      <c r="J135" s="7" cm="1">
        <f t="array" aca="1" ref="J135" ca="1">variacion_interanual(IMAE[[#This Row],[Costa Rica]])</f>
        <v>3.2732200562910263</v>
      </c>
      <c r="K135" s="7" cm="1">
        <f t="array" aca="1" ref="K135" ca="1">variacion_interanual(IMAE[[#This Row],[El Salvador]])</f>
        <v>2.6799535603715174</v>
      </c>
      <c r="L135" s="7" cm="1">
        <f t="array" aca="1" ref="L135" ca="1">variacion_interanual(IMAE[[#This Row],[Guatemala]])</f>
        <v>4.0610520577814224</v>
      </c>
      <c r="M135" s="7" cm="1">
        <f t="array" aca="1" ref="M135" ca="1">variacion_interanual(IMAE[[#This Row],[Honduras]])</f>
        <v>5.3232294882589626</v>
      </c>
      <c r="N135" s="7" cm="1">
        <f t="array" aca="1" ref="N135" ca="1">variacion_interanual(IMAE[[#This Row],[Nicaragua]])</f>
        <v>5.3195792880259107</v>
      </c>
      <c r="O135" s="7" cm="1">
        <f t="array" aca="1" ref="O135" ca="1">variacion_interanual(IMAE[[#This Row],[República Dominicana]])</f>
        <v>5.6342734928485516</v>
      </c>
      <c r="Q135" s="6">
        <v>42795</v>
      </c>
      <c r="R135" s="7" cm="1">
        <f t="array" aca="1" ref="R135" ca="1">variacion_acumulada(IMAE[[#This Row],[Costa Rica]],IMAE_VA[[#This Row],[Mes]])</f>
        <v>3.3869956094501275</v>
      </c>
      <c r="S135" s="7" cm="1">
        <f t="array" aca="1" ref="S135" ca="1">variacion_acumulada(IMAE[[#This Row],[El Salvador]],IMAE_VA[[#This Row],[Mes]])</f>
        <v>2.9585991407368839</v>
      </c>
      <c r="T135" s="7" cm="1">
        <f t="array" aca="1" ref="T135" ca="1">variacion_acumulada(IMAE[[#This Row],[Guatemala]],IMAE_VA[[#This Row],[Mes]])</f>
        <v>4.2742572452761474</v>
      </c>
      <c r="U135" s="7" cm="1">
        <f t="array" aca="1" ref="U135" ca="1">variacion_acumulada(IMAE[[#This Row],[Honduras]],IMAE_VA[[#This Row],[Mes]])</f>
        <v>5.1050065629101748</v>
      </c>
      <c r="V135" s="7" cm="1">
        <f t="array" aca="1" ref="V135" ca="1">variacion_acumulada(IMAE[[#This Row],[Nicaragua]],IMAE_VA[[#This Row],[Mes]])</f>
        <v>5.3748391611548874</v>
      </c>
      <c r="W135" s="7" cm="1">
        <f t="array" aca="1" ref="W135" ca="1">variacion_acumulada(IMAE[[#This Row],[República Dominicana]],IMAE_VA[[#This Row],[Mes]])</f>
        <v>5.6180279666913524</v>
      </c>
      <c r="Y135" s="6">
        <f>IMAE[[#This Row],[Mes]]</f>
        <v>42795</v>
      </c>
      <c r="Z135" s="7" cm="1">
        <f t="array" aca="1" ref="Z135" ca="1">crecimiento_ultimo_año(IMAE[[#This Row],[Costa Rica]])</f>
        <v>3.7097885420531052</v>
      </c>
      <c r="AA135" s="7" cm="1">
        <f t="array" aca="1" ref="AA135" ca="1">crecimiento_ultimo_año(IMAE[[#This Row],[El Salvador]])</f>
        <v>3.0460200625325395</v>
      </c>
      <c r="AB135" s="7" cm="1">
        <f t="array" aca="1" ref="AB135" ca="1">crecimiento_ultimo_año(IMAE[[#This Row],[Guatemala]])</f>
        <v>3.186349225704177</v>
      </c>
      <c r="AC135" s="7" cm="1">
        <f t="array" aca="1" ref="AC135" ca="1">crecimiento_ultimo_año(IMAE[[#This Row],[Honduras]])</f>
        <v>3.9108860039349658</v>
      </c>
      <c r="AD135" s="7" cm="1">
        <f t="array" aca="1" ref="AD135" ca="1">crecimiento_ultimo_año(IMAE[[#This Row],[Nicaragua]])</f>
        <v>5.0793414544788362</v>
      </c>
      <c r="AE135" s="7" cm="1">
        <f t="array" aca="1" ref="AE135" ca="1">crecimiento_ultimo_año(IMAE[[#This Row],[República Dominicana]])</f>
        <v>5.9967297841199807</v>
      </c>
      <c r="AG135" s="6">
        <f>IMAE[[#This Row],[Mes]]</f>
        <v>42795</v>
      </c>
      <c r="AH135" s="7" cm="1">
        <f t="array" aca="1" ref="AH135" ca="1">variacion_mensual(IMAE[[#This Row],[Costa Rica]])</f>
        <v>0.20228582987760202</v>
      </c>
      <c r="AI135" s="7" cm="1">
        <f t="array" aca="1" ref="AI135" ca="1">variacion_mensual(IMAE[[#This Row],[El Salvador]])</f>
        <v>0.8840304182509362</v>
      </c>
      <c r="AJ135" s="7" cm="1">
        <f t="array" aca="1" ref="AJ135" ca="1">variacion_mensual(IMAE[[#This Row],[Guatemala]])</f>
        <v>9.6128637595027655E-2</v>
      </c>
      <c r="AK135" s="7" cm="1">
        <f t="array" aca="1" ref="AK135" ca="1">variacion_mensual(IMAE[[#This Row],[Honduras]])</f>
        <v>0.42370991481199827</v>
      </c>
      <c r="AL135" s="7" cm="1">
        <f t="array" aca="1" ref="AL135" ca="1">variacion_mensual(IMAE[[#This Row],[Nicaragua]])</f>
        <v>0.38557933294776081</v>
      </c>
      <c r="AM135" s="7" cm="1">
        <f t="array" aca="1" ref="AM135" ca="1">variacion_mensual(IMAE[[#This Row],[República Dominicana]])</f>
        <v>0.77791238921125494</v>
      </c>
    </row>
    <row r="136" spans="1:39" x14ac:dyDescent="0.25">
      <c r="A136" s="5">
        <v>42826</v>
      </c>
      <c r="B136" s="3">
        <v>99.37</v>
      </c>
      <c r="C136" s="3">
        <v>107.19</v>
      </c>
      <c r="D136" s="3">
        <v>114.69</v>
      </c>
      <c r="E136" s="3">
        <v>226.15</v>
      </c>
      <c r="F136" s="3">
        <v>156.77000000000001</v>
      </c>
      <c r="G136" s="3">
        <v>159.12</v>
      </c>
      <c r="I136" s="6">
        <v>42826</v>
      </c>
      <c r="J136" s="7" cm="1">
        <f t="array" aca="1" ref="J136" ca="1">variacion_interanual(IMAE[[#This Row],[Costa Rica]])</f>
        <v>3.3059569601829875</v>
      </c>
      <c r="K136" s="7" cm="1">
        <f t="array" aca="1" ref="K136" ca="1">variacion_interanual(IMAE[[#This Row],[El Salvador]])</f>
        <v>2.3391254535039208</v>
      </c>
      <c r="L136" s="7" cm="1">
        <f t="array" aca="1" ref="L136" ca="1">variacion_interanual(IMAE[[#This Row],[Guatemala]])</f>
        <v>3.6511522819701714</v>
      </c>
      <c r="M136" s="7" cm="1">
        <f t="array" aca="1" ref="M136" ca="1">variacion_interanual(IMAE[[#This Row],[Honduras]])</f>
        <v>5.5986178558087518</v>
      </c>
      <c r="N136" s="7" cm="1">
        <f t="array" aca="1" ref="N136" ca="1">variacion_interanual(IMAE[[#This Row],[Nicaragua]])</f>
        <v>4.9752243203428526</v>
      </c>
      <c r="O136" s="7" cm="1">
        <f t="array" aca="1" ref="O136" ca="1">variacion_interanual(IMAE[[#This Row],[República Dominicana]])</f>
        <v>5.3635280095351678</v>
      </c>
      <c r="Q136" s="6">
        <v>42826</v>
      </c>
      <c r="R136" s="7" cm="1">
        <f t="array" aca="1" ref="R136" ca="1">variacion_acumulada(IMAE[[#This Row],[Costa Rica]],IMAE_VA[[#This Row],[Mes]])</f>
        <v>3.366651877756599</v>
      </c>
      <c r="S136" s="7" cm="1">
        <f t="array" aca="1" ref="S136" ca="1">variacion_acumulada(IMAE[[#This Row],[El Salvador]],IMAE_VA[[#This Row],[Mes]])</f>
        <v>2.8011068498470681</v>
      </c>
      <c r="T136" s="7" cm="1">
        <f t="array" aca="1" ref="T136" ca="1">variacion_acumulada(IMAE[[#This Row],[Guatemala]],IMAE_VA[[#This Row],[Mes]])</f>
        <v>4.1174999431598414</v>
      </c>
      <c r="U136" s="7" cm="1">
        <f t="array" aca="1" ref="U136" ca="1">variacion_acumulada(IMAE[[#This Row],[Honduras]],IMAE_VA[[#This Row],[Mes]])</f>
        <v>5.2287734744532299</v>
      </c>
      <c r="V136" s="7" cm="1">
        <f t="array" aca="1" ref="V136" ca="1">variacion_acumulada(IMAE[[#This Row],[Nicaragua]],IMAE_VA[[#This Row],[Mes]])</f>
        <v>5.274087079837253</v>
      </c>
      <c r="W136" s="7" cm="1">
        <f t="array" aca="1" ref="W136" ca="1">variacion_acumulada(IMAE[[#This Row],[República Dominicana]],IMAE_VA[[#This Row],[Mes]])</f>
        <v>5.5535998658955865</v>
      </c>
      <c r="Y136" s="6">
        <f>IMAE[[#This Row],[Mes]]</f>
        <v>42826</v>
      </c>
      <c r="Z136" s="7" cm="1">
        <f t="array" aca="1" ref="Z136" ca="1">crecimiento_ultimo_año(IMAE[[#This Row],[Costa Rica]])</f>
        <v>3.6382362520796852</v>
      </c>
      <c r="AA136" s="7" cm="1">
        <f t="array" aca="1" ref="AA136" ca="1">crecimiento_ultimo_año(IMAE[[#This Row],[El Salvador]])</f>
        <v>3.0558671022902661</v>
      </c>
      <c r="AB136" s="7" cm="1">
        <f t="array" aca="1" ref="AB136" ca="1">crecimiento_ultimo_año(IMAE[[#This Row],[Guatemala]])</f>
        <v>3.2495229116455082</v>
      </c>
      <c r="AC136" s="7" cm="1">
        <f t="array" aca="1" ref="AC136" ca="1">crecimiento_ultimo_año(IMAE[[#This Row],[Honduras]])</f>
        <v>4.125007389308144</v>
      </c>
      <c r="AD136" s="7" cm="1">
        <f t="array" aca="1" ref="AD136" ca="1">crecimiento_ultimo_año(IMAE[[#This Row],[Nicaragua]])</f>
        <v>5.0272962469085192</v>
      </c>
      <c r="AE136" s="7" cm="1">
        <f t="array" aca="1" ref="AE136" ca="1">crecimiento_ultimo_año(IMAE[[#This Row],[República Dominicana]])</f>
        <v>5.8690757754934708</v>
      </c>
      <c r="AG136" s="6">
        <f>IMAE[[#This Row],[Mes]]</f>
        <v>42826</v>
      </c>
      <c r="AH136" s="7" cm="1">
        <f t="array" aca="1" ref="AH136" ca="1">variacion_mensual(IMAE[[#This Row],[Costa Rica]])</f>
        <v>0.30281619057233033</v>
      </c>
      <c r="AI136" s="7" cm="1">
        <f t="array" aca="1" ref="AI136" ca="1">variacion_mensual(IMAE[[#This Row],[El Salvador]])</f>
        <v>0.99877508715726648</v>
      </c>
      <c r="AJ136" s="7" cm="1">
        <f t="array" aca="1" ref="AJ136" ca="1">variacion_mensual(IMAE[[#This Row],[Guatemala]])</f>
        <v>0.13095861707699274</v>
      </c>
      <c r="AK136" s="7" cm="1">
        <f t="array" aca="1" ref="AK136" ca="1">variacion_mensual(IMAE[[#This Row],[Honduras]])</f>
        <v>0.43968733345176592</v>
      </c>
      <c r="AL136" s="7" cm="1">
        <f t="array" aca="1" ref="AL136" ca="1">variacion_mensual(IMAE[[#This Row],[Nicaragua]])</f>
        <v>0.35849177389410958</v>
      </c>
      <c r="AM136" s="7" cm="1">
        <f t="array" aca="1" ref="AM136" ca="1">variacion_mensual(IMAE[[#This Row],[República Dominicana]])</f>
        <v>0.67700094906675279</v>
      </c>
    </row>
    <row r="137" spans="1:39" x14ac:dyDescent="0.25">
      <c r="A137" s="5">
        <v>42856</v>
      </c>
      <c r="B137" s="3">
        <v>99.6</v>
      </c>
      <c r="C137" s="3">
        <v>108.38</v>
      </c>
      <c r="D137" s="3">
        <v>114.92</v>
      </c>
      <c r="E137" s="3">
        <v>227.12</v>
      </c>
      <c r="F137" s="3">
        <v>157.21</v>
      </c>
      <c r="G137" s="3">
        <v>159.91</v>
      </c>
      <c r="I137" s="6">
        <v>42856</v>
      </c>
      <c r="J137" s="7" cm="1">
        <f t="array" aca="1" ref="J137" ca="1">variacion_interanual(IMAE[[#This Row],[Costa Rica]])</f>
        <v>3.2231319307700179</v>
      </c>
      <c r="K137" s="7" cm="1">
        <f t="array" aca="1" ref="K137" ca="1">variacion_interanual(IMAE[[#This Row],[El Salvador]])</f>
        <v>2.788315629742022</v>
      </c>
      <c r="L137" s="7" cm="1">
        <f t="array" aca="1" ref="L137" ca="1">variacion_interanual(IMAE[[#This Row],[Guatemala]])</f>
        <v>3.4011157099154143</v>
      </c>
      <c r="M137" s="7" cm="1">
        <f t="array" aca="1" ref="M137" ca="1">variacion_interanual(IMAE[[#This Row],[Honduras]])</f>
        <v>5.8637083993660966</v>
      </c>
      <c r="N137" s="7" cm="1">
        <f t="array" aca="1" ref="N137" ca="1">variacion_interanual(IMAE[[#This Row],[Nicaragua]])</f>
        <v>4.5487796767972322</v>
      </c>
      <c r="O137" s="7" cm="1">
        <f t="array" aca="1" ref="O137" ca="1">variacion_interanual(IMAE[[#This Row],[República Dominicana]])</f>
        <v>4.9347070017717876</v>
      </c>
      <c r="Q137" s="6">
        <v>42856</v>
      </c>
      <c r="R137" s="7" cm="1">
        <f t="array" aca="1" ref="R137" ca="1">variacion_acumulada(IMAE[[#This Row],[Costa Rica]],IMAE_VA[[#This Row],[Mes]])</f>
        <v>3.3377809281574411</v>
      </c>
      <c r="S137" s="7" cm="1">
        <f t="array" aca="1" ref="S137" ca="1">variacion_acumulada(IMAE[[#This Row],[El Salvador]],IMAE_VA[[#This Row],[Mes]])</f>
        <v>2.7985002512465496</v>
      </c>
      <c r="T137" s="7" cm="1">
        <f t="array" aca="1" ref="T137" ca="1">variacion_acumulada(IMAE[[#This Row],[Guatemala]],IMAE_VA[[#This Row],[Mes]])</f>
        <v>3.97299308492296</v>
      </c>
      <c r="U137" s="7" cm="1">
        <f t="array" aca="1" ref="U137" ca="1">variacion_acumulada(IMAE[[#This Row],[Honduras]],IMAE_VA[[#This Row],[Mes]])</f>
        <v>5.3562405255179302</v>
      </c>
      <c r="V137" s="7" cm="1">
        <f t="array" aca="1" ref="V137" ca="1">variacion_acumulada(IMAE[[#This Row],[Nicaragua]],IMAE_VA[[#This Row],[Mes]])</f>
        <v>5.1272384542884186</v>
      </c>
      <c r="W137" s="7" cm="1">
        <f t="array" aca="1" ref="W137" ca="1">variacion_acumulada(IMAE[[#This Row],[República Dominicana]],IMAE_VA[[#This Row],[Mes]])</f>
        <v>5.4276711085000207</v>
      </c>
      <c r="Y137" s="6">
        <f>IMAE[[#This Row],[Mes]]</f>
        <v>42856</v>
      </c>
      <c r="Z137" s="7" cm="1">
        <f t="array" aca="1" ref="Z137" ca="1">crecimiento_ultimo_año(IMAE[[#This Row],[Costa Rica]])</f>
        <v>3.587380983721622</v>
      </c>
      <c r="AA137" s="7" cm="1">
        <f t="array" aca="1" ref="AA137" ca="1">crecimiento_ultimo_año(IMAE[[#This Row],[El Salvador]])</f>
        <v>3.0418990789985667</v>
      </c>
      <c r="AB137" s="7" cm="1">
        <f t="array" aca="1" ref="AB137" ca="1">crecimiento_ultimo_año(IMAE[[#This Row],[Guatemala]])</f>
        <v>3.2879766997360171</v>
      </c>
      <c r="AC137" s="7" cm="1">
        <f t="array" aca="1" ref="AC137" ca="1">crecimiento_ultimo_año(IMAE[[#This Row],[Honduras]])</f>
        <v>4.3748009577617708</v>
      </c>
      <c r="AD137" s="7" cm="1">
        <f t="array" aca="1" ref="AD137" ca="1">crecimiento_ultimo_año(IMAE[[#This Row],[Nicaragua]])</f>
        <v>4.9208221788647588</v>
      </c>
      <c r="AE137" s="7" cm="1">
        <f t="array" aca="1" ref="AE137" ca="1">crecimiento_ultimo_año(IMAE[[#This Row],[República Dominicana]])</f>
        <v>5.6903169641090656</v>
      </c>
      <c r="AG137" s="6">
        <f>IMAE[[#This Row],[Mes]]</f>
        <v>42856</v>
      </c>
      <c r="AH137" s="7" cm="1">
        <f t="array" aca="1" ref="AH137" ca="1">variacion_mensual(IMAE[[#This Row],[Costa Rica]])</f>
        <v>0.23145818657541728</v>
      </c>
      <c r="AI137" s="7" cm="1">
        <f t="array" aca="1" ref="AI137" ca="1">variacion_mensual(IMAE[[#This Row],[El Salvador]])</f>
        <v>1.1101781882638218</v>
      </c>
      <c r="AJ137" s="7" cm="1">
        <f t="array" aca="1" ref="AJ137" ca="1">variacion_mensual(IMAE[[#This Row],[Guatemala]])</f>
        <v>0.20054058767111638</v>
      </c>
      <c r="AK137" s="7" cm="1">
        <f t="array" aca="1" ref="AK137" ca="1">variacion_mensual(IMAE[[#This Row],[Honduras]])</f>
        <v>0.42891885916427341</v>
      </c>
      <c r="AL137" s="7" cm="1">
        <f t="array" aca="1" ref="AL137" ca="1">variacion_mensual(IMAE[[#This Row],[Nicaragua]])</f>
        <v>0.28066594373923337</v>
      </c>
      <c r="AM137" s="7" cm="1">
        <f t="array" aca="1" ref="AM137" ca="1">variacion_mensual(IMAE[[#This Row],[República Dominicana]])</f>
        <v>0.49648064353946531</v>
      </c>
    </row>
    <row r="138" spans="1:39" x14ac:dyDescent="0.25">
      <c r="A138" s="5">
        <v>42887</v>
      </c>
      <c r="B138" s="3">
        <v>99.77</v>
      </c>
      <c r="C138" s="3">
        <v>108.92</v>
      </c>
      <c r="D138" s="3">
        <v>115.15</v>
      </c>
      <c r="E138" s="3">
        <v>227.98</v>
      </c>
      <c r="F138" s="3">
        <v>157.51</v>
      </c>
      <c r="G138" s="3">
        <v>160.44999999999999</v>
      </c>
      <c r="I138" s="6">
        <v>42887</v>
      </c>
      <c r="J138" s="7" cm="1">
        <f t="array" aca="1" ref="J138" ca="1">variacion_interanual(IMAE[[#This Row],[Costa Rica]])</f>
        <v>3.0468911381945851</v>
      </c>
      <c r="K138" s="7" cm="1">
        <f t="array" aca="1" ref="K138" ca="1">variacion_interanual(IMAE[[#This Row],[El Salvador]])</f>
        <v>2.638522427440626</v>
      </c>
      <c r="L138" s="7" cm="1">
        <f t="array" aca="1" ref="L138" ca="1">variacion_interanual(IMAE[[#This Row],[Guatemala]])</f>
        <v>3.264281230382915</v>
      </c>
      <c r="M138" s="7" cm="1">
        <f t="array" aca="1" ref="M138" ca="1">variacion_interanual(IMAE[[#This Row],[Honduras]])</f>
        <v>5.9879125987912563</v>
      </c>
      <c r="N138" s="7" cm="1">
        <f t="array" aca="1" ref="N138" ca="1">variacion_interanual(IMAE[[#This Row],[Nicaragua]])</f>
        <v>4.1388429752066136</v>
      </c>
      <c r="O138" s="7" cm="1">
        <f t="array" aca="1" ref="O138" ca="1">variacion_interanual(IMAE[[#This Row],[República Dominicana]])</f>
        <v>4.5413083137868071</v>
      </c>
      <c r="Q138" s="6">
        <v>42887</v>
      </c>
      <c r="R138" s="7" cm="1">
        <f t="array" aca="1" ref="R138" ca="1">variacion_acumulada(IMAE[[#This Row],[Costa Rica]],IMAE_VA[[#This Row],[Mes]])</f>
        <v>3.2889258950874245</v>
      </c>
      <c r="S138" s="7" cm="1">
        <f t="array" aca="1" ref="S138" ca="1">variacion_acumulada(IMAE[[#This Row],[El Salvador]],IMAE_VA[[#This Row],[Mes]])</f>
        <v>2.7712736953523276</v>
      </c>
      <c r="T138" s="7" cm="1">
        <f t="array" aca="1" ref="T138" ca="1">variacion_acumulada(IMAE[[#This Row],[Guatemala]],IMAE_VA[[#This Row],[Mes]])</f>
        <v>3.8537012438111251</v>
      </c>
      <c r="U138" s="7" cm="1">
        <f t="array" aca="1" ref="U138" ca="1">variacion_acumulada(IMAE[[#This Row],[Honduras]],IMAE_VA[[#This Row],[Mes]])</f>
        <v>5.4620801395899532</v>
      </c>
      <c r="V138" s="7" cm="1">
        <f t="array" aca="1" ref="V138" ca="1">variacion_acumulada(IMAE[[#This Row],[Nicaragua]],IMAE_VA[[#This Row],[Mes]])</f>
        <v>4.9600089490463795</v>
      </c>
      <c r="W138" s="7" cm="1">
        <f t="array" aca="1" ref="W138" ca="1">variacion_acumulada(IMAE[[#This Row],[República Dominicana]],IMAE_VA[[#This Row],[Mes]])</f>
        <v>5.2769220540324957</v>
      </c>
      <c r="Y138" s="6">
        <f>IMAE[[#This Row],[Mes]]</f>
        <v>42887</v>
      </c>
      <c r="Z138" s="7" cm="1">
        <f t="array" aca="1" ref="Z138" ca="1">crecimiento_ultimo_año(IMAE[[#This Row],[Costa Rica]])</f>
        <v>3.5400552969586663</v>
      </c>
      <c r="AA138" s="7" cm="1">
        <f t="array" aca="1" ref="AA138" ca="1">crecimiento_ultimo_año(IMAE[[#This Row],[El Salvador]])</f>
        <v>2.9400830787632115</v>
      </c>
      <c r="AB138" s="7" cm="1">
        <f t="array" aca="1" ref="AB138" ca="1">crecimiento_ultimo_año(IMAE[[#This Row],[Guatemala]])</f>
        <v>3.3375462602075023</v>
      </c>
      <c r="AC138" s="7" cm="1">
        <f t="array" aca="1" ref="AC138" ca="1">crecimiento_ultimo_año(IMAE[[#This Row],[Honduras]])</f>
        <v>4.638473638171603</v>
      </c>
      <c r="AD138" s="7" cm="1">
        <f t="array" aca="1" ref="AD138" ca="1">crecimiento_ultimo_año(IMAE[[#This Row],[Nicaragua]])</f>
        <v>4.7891108840349972</v>
      </c>
      <c r="AE138" s="7" cm="1">
        <f t="array" aca="1" ref="AE138" ca="1">crecimiento_ultimo_año(IMAE[[#This Row],[República Dominicana]])</f>
        <v>5.4880071052350266</v>
      </c>
      <c r="AG138" s="6">
        <f>IMAE[[#This Row],[Mes]]</f>
        <v>42887</v>
      </c>
      <c r="AH138" s="7" cm="1">
        <f t="array" aca="1" ref="AH138" ca="1">variacion_mensual(IMAE[[#This Row],[Costa Rica]])</f>
        <v>0.17068273092368802</v>
      </c>
      <c r="AI138" s="7" cm="1">
        <f t="array" aca="1" ref="AI138" ca="1">variacion_mensual(IMAE[[#This Row],[El Salvador]])</f>
        <v>0.49824690902380286</v>
      </c>
      <c r="AJ138" s="7" cm="1">
        <f t="array" aca="1" ref="AJ138" ca="1">variacion_mensual(IMAE[[#This Row],[Guatemala]])</f>
        <v>0.20013922728854272</v>
      </c>
      <c r="AK138" s="7" cm="1">
        <f t="array" aca="1" ref="AK138" ca="1">variacion_mensual(IMAE[[#This Row],[Honduras]])</f>
        <v>0.37865445579428059</v>
      </c>
      <c r="AL138" s="7" cm="1">
        <f t="array" aca="1" ref="AL138" ca="1">variacion_mensual(IMAE[[#This Row],[Nicaragua]])</f>
        <v>0.19082755549899577</v>
      </c>
      <c r="AM138" s="7" cm="1">
        <f t="array" aca="1" ref="AM138" ca="1">variacion_mensual(IMAE[[#This Row],[República Dominicana]])</f>
        <v>0.33768995059719753</v>
      </c>
    </row>
    <row r="139" spans="1:39" x14ac:dyDescent="0.25">
      <c r="A139" s="5">
        <v>42917</v>
      </c>
      <c r="B139" s="3">
        <v>99.93</v>
      </c>
      <c r="C139" s="3">
        <v>108.15</v>
      </c>
      <c r="D139" s="3">
        <v>115.32</v>
      </c>
      <c r="E139" s="3">
        <v>228.65</v>
      </c>
      <c r="F139" s="3">
        <v>157.81</v>
      </c>
      <c r="G139" s="3">
        <v>160.87</v>
      </c>
      <c r="I139" s="6">
        <v>42917</v>
      </c>
      <c r="J139" s="7" cm="1">
        <f t="array" aca="1" ref="J139" ca="1">variacion_interanual(IMAE[[#This Row],[Costa Rica]])</f>
        <v>2.8192200843708326</v>
      </c>
      <c r="K139" s="7" cm="1">
        <f t="array" aca="1" ref="K139" ca="1">variacion_interanual(IMAE[[#This Row],[El Salvador]])</f>
        <v>1.8457481872116155</v>
      </c>
      <c r="L139" s="7" cm="1">
        <f t="array" aca="1" ref="L139" ca="1">variacion_interanual(IMAE[[#This Row],[Guatemala]])</f>
        <v>3.1208083698470945</v>
      </c>
      <c r="M139" s="7" cm="1">
        <f t="array" aca="1" ref="M139" ca="1">variacion_interanual(IMAE[[#This Row],[Honduras]])</f>
        <v>5.9104173421649975</v>
      </c>
      <c r="N139" s="7" cm="1">
        <f t="array" aca="1" ref="N139" ca="1">variacion_interanual(IMAE[[#This Row],[Nicaragua]])</f>
        <v>3.9249259137306591</v>
      </c>
      <c r="O139" s="7" cm="1">
        <f t="array" aca="1" ref="O139" ca="1">variacion_interanual(IMAE[[#This Row],[República Dominicana]])</f>
        <v>4.332317270899555</v>
      </c>
      <c r="Q139" s="6">
        <v>42917</v>
      </c>
      <c r="R139" s="7" cm="1">
        <f t="array" aca="1" ref="R139" ca="1">variacion_acumulada(IMAE[[#This Row],[Costa Rica]],IMAE_VA[[#This Row],[Mes]])</f>
        <v>3.2211616963795153</v>
      </c>
      <c r="S139" s="7" cm="1">
        <f t="array" aca="1" ref="S139" ca="1">variacion_acumulada(IMAE[[#This Row],[El Salvador]],IMAE_VA[[#This Row],[Mes]])</f>
        <v>2.6365916160771663</v>
      </c>
      <c r="T139" s="7" cm="1">
        <f t="array" aca="1" ref="T139" ca="1">variacion_acumulada(IMAE[[#This Row],[Guatemala]],IMAE_VA[[#This Row],[Mes]])</f>
        <v>3.7478529271221861</v>
      </c>
      <c r="U139" s="7" cm="1">
        <f t="array" aca="1" ref="U139" ca="1">variacion_acumulada(IMAE[[#This Row],[Honduras]],IMAE_VA[[#This Row],[Mes]])</f>
        <v>5.5266228786716942</v>
      </c>
      <c r="V139" s="7" cm="1">
        <f t="array" aca="1" ref="V139" ca="1">variacion_acumulada(IMAE[[#This Row],[Nicaragua]],IMAE_VA[[#This Row],[Mes]])</f>
        <v>4.809715050678931</v>
      </c>
      <c r="W139" s="7" cm="1">
        <f t="array" aca="1" ref="W139" ca="1">variacion_acumulada(IMAE[[#This Row],[República Dominicana]],IMAE_VA[[#This Row],[Mes]])</f>
        <v>5.13907685901136</v>
      </c>
      <c r="Y139" s="6">
        <f>IMAE[[#This Row],[Mes]]</f>
        <v>42917</v>
      </c>
      <c r="Z139" s="7" cm="1">
        <f t="array" aca="1" ref="Z139" ca="1">crecimiento_ultimo_año(IMAE[[#This Row],[Costa Rica]])</f>
        <v>3.4837156143396886</v>
      </c>
      <c r="AA139" s="7" cm="1">
        <f t="array" aca="1" ref="AA139" ca="1">crecimiento_ultimo_año(IMAE[[#This Row],[El Salvador]])</f>
        <v>2.7728993796825918</v>
      </c>
      <c r="AB139" s="7" cm="1">
        <f t="array" aca="1" ref="AB139" ca="1">crecimiento_ultimo_año(IMAE[[#This Row],[Guatemala]])</f>
        <v>3.4029020976380053</v>
      </c>
      <c r="AC139" s="7" cm="1">
        <f t="array" aca="1" ref="AC139" ca="1">crecimiento_ultimo_año(IMAE[[#This Row],[Honduras]])</f>
        <v>4.885970541737783</v>
      </c>
      <c r="AD139" s="7" cm="1">
        <f t="array" aca="1" ref="AD139" ca="1">crecimiento_ultimo_año(IMAE[[#This Row],[Nicaragua]])</f>
        <v>4.6776360539437567</v>
      </c>
      <c r="AE139" s="7" cm="1">
        <f t="array" aca="1" ref="AE139" ca="1">crecimiento_ultimo_año(IMAE[[#This Row],[República Dominicana]])</f>
        <v>5.3017680015208457</v>
      </c>
      <c r="AG139" s="6">
        <f>IMAE[[#This Row],[Mes]]</f>
        <v>42917</v>
      </c>
      <c r="AH139" s="7" cm="1">
        <f t="array" aca="1" ref="AH139" ca="1">variacion_mensual(IMAE[[#This Row],[Costa Rica]])</f>
        <v>0.16036884835122223</v>
      </c>
      <c r="AI139" s="7" cm="1">
        <f t="array" aca="1" ref="AI139" ca="1">variacion_mensual(IMAE[[#This Row],[El Salvador]])</f>
        <v>-0.70694087403598838</v>
      </c>
      <c r="AJ139" s="7" cm="1">
        <f t="array" aca="1" ref="AJ139" ca="1">variacion_mensual(IMAE[[#This Row],[Guatemala]])</f>
        <v>0.14763352149369524</v>
      </c>
      <c r="AK139" s="7" cm="1">
        <f t="array" aca="1" ref="AK139" ca="1">variacion_mensual(IMAE[[#This Row],[Honduras]])</f>
        <v>0.293885428546381</v>
      </c>
      <c r="AL139" s="7" cm="1">
        <f t="array" aca="1" ref="AL139" ca="1">variacion_mensual(IMAE[[#This Row],[Nicaragua]])</f>
        <v>0.1904640975176175</v>
      </c>
      <c r="AM139" s="7" cm="1">
        <f t="array" aca="1" ref="AM139" ca="1">variacion_mensual(IMAE[[#This Row],[República Dominicana]])</f>
        <v>0.26176378934248401</v>
      </c>
    </row>
    <row r="140" spans="1:39" x14ac:dyDescent="0.25">
      <c r="A140" s="5">
        <v>42948</v>
      </c>
      <c r="B140" s="3">
        <v>100.17</v>
      </c>
      <c r="C140" s="3">
        <v>107.35</v>
      </c>
      <c r="D140" s="3">
        <v>115.39</v>
      </c>
      <c r="E140" s="3">
        <v>229.19</v>
      </c>
      <c r="F140" s="3">
        <v>158.19</v>
      </c>
      <c r="G140" s="3">
        <v>161.32</v>
      </c>
      <c r="I140" s="6">
        <v>42948</v>
      </c>
      <c r="J140" s="7" cm="1">
        <f t="array" aca="1" ref="J140" ca="1">variacion_interanual(IMAE[[#This Row],[Costa Rica]])</f>
        <v>2.6858021527421894</v>
      </c>
      <c r="K140" s="7" cm="1">
        <f t="array" aca="1" ref="K140" ca="1">variacion_interanual(IMAE[[#This Row],[El Salvador]])</f>
        <v>1.4650283553875321</v>
      </c>
      <c r="L140" s="7" cm="1">
        <f t="array" aca="1" ref="L140" ca="1">variacion_interanual(IMAE[[#This Row],[Guatemala]])</f>
        <v>2.8614726332679474</v>
      </c>
      <c r="M140" s="7" cm="1">
        <f t="array" aca="1" ref="M140" ca="1">variacion_interanual(IMAE[[#This Row],[Honduras]])</f>
        <v>5.656463212244156</v>
      </c>
      <c r="N140" s="7" cm="1">
        <f t="array" aca="1" ref="N140" ca="1">variacion_interanual(IMAE[[#This Row],[Nicaragua]])</f>
        <v>3.9014778325123123</v>
      </c>
      <c r="O140" s="7" cm="1">
        <f t="array" aca="1" ref="O140" ca="1">variacion_interanual(IMAE[[#This Row],[República Dominicana]])</f>
        <v>4.4074817163937574</v>
      </c>
      <c r="Q140" s="6">
        <v>42948</v>
      </c>
      <c r="R140" s="7" cm="1">
        <f t="array" aca="1" ref="R140" ca="1">variacion_acumulada(IMAE[[#This Row],[Costa Rica]],IMAE_VA[[#This Row],[Mes]])</f>
        <v>3.1534451907367256</v>
      </c>
      <c r="S140" s="7" cm="1">
        <f t="array" aca="1" ref="S140" ca="1">variacion_acumulada(IMAE[[#This Row],[El Salvador]],IMAE_VA[[#This Row],[Mes]])</f>
        <v>2.4882409967326158</v>
      </c>
      <c r="T140" s="7" cm="1">
        <f t="array" aca="1" ref="T140" ca="1">variacion_acumulada(IMAE[[#This Row],[Guatemala]],IMAE_VA[[#This Row],[Mes]])</f>
        <v>3.6356868097778827</v>
      </c>
      <c r="U140" s="7" cm="1">
        <f t="array" aca="1" ref="U140" ca="1">variacion_acumulada(IMAE[[#This Row],[Honduras]],IMAE_VA[[#This Row],[Mes]])</f>
        <v>5.5430305784209155</v>
      </c>
      <c r="V140" s="7" cm="1">
        <f t="array" aca="1" ref="V140" ca="1">variacion_acumulada(IMAE[[#This Row],[Nicaragua]],IMAE_VA[[#This Row],[Mes]])</f>
        <v>4.6942948958724751</v>
      </c>
      <c r="W140" s="7" cm="1">
        <f t="array" aca="1" ref="W140" ca="1">variacion_acumulada(IMAE[[#This Row],[República Dominicana]],IMAE_VA[[#This Row],[Mes]])</f>
        <v>5.0457427835391977</v>
      </c>
      <c r="Y140" s="6">
        <f>IMAE[[#This Row],[Mes]]</f>
        <v>42948</v>
      </c>
      <c r="Z140" s="7" cm="1">
        <f t="array" aca="1" ref="Z140" ca="1">crecimiento_ultimo_año(IMAE[[#This Row],[Costa Rica]])</f>
        <v>3.4136581122227172</v>
      </c>
      <c r="AA140" s="7" cm="1">
        <f t="array" aca="1" ref="AA140" ca="1">crecimiento_ultimo_año(IMAE[[#This Row],[El Salvador]])</f>
        <v>2.581256575618629</v>
      </c>
      <c r="AB140" s="7" cm="1">
        <f t="array" aca="1" ref="AB140" ca="1">crecimiento_ultimo_año(IMAE[[#This Row],[Guatemala]])</f>
        <v>3.4609381479833834</v>
      </c>
      <c r="AC140" s="7" cm="1">
        <f t="array" aca="1" ref="AC140" ca="1">crecimiento_ultimo_año(IMAE[[#This Row],[Honduras]])</f>
        <v>5.0897666068222991</v>
      </c>
      <c r="AD140" s="7" cm="1">
        <f t="array" aca="1" ref="AD140" ca="1">crecimiento_ultimo_año(IMAE[[#This Row],[Nicaragua]])</f>
        <v>4.6122485551722603</v>
      </c>
      <c r="AE140" s="7" cm="1">
        <f t="array" aca="1" ref="AE140" ca="1">crecimiento_ultimo_año(IMAE[[#This Row],[República Dominicana]])</f>
        <v>5.1598186218599462</v>
      </c>
      <c r="AG140" s="6">
        <f>IMAE[[#This Row],[Mes]]</f>
        <v>42948</v>
      </c>
      <c r="AH140" s="7" cm="1">
        <f t="array" aca="1" ref="AH140" ca="1">variacion_mensual(IMAE[[#This Row],[Costa Rica]])</f>
        <v>0.24016811768237112</v>
      </c>
      <c r="AI140" s="7" cm="1">
        <f t="array" aca="1" ref="AI140" ca="1">variacion_mensual(IMAE[[#This Row],[El Salvador]])</f>
        <v>-0.73971336107259145</v>
      </c>
      <c r="AJ140" s="7" cm="1">
        <f t="array" aca="1" ref="AJ140" ca="1">variacion_mensual(IMAE[[#This Row],[Guatemala]])</f>
        <v>6.0700659035739513E-2</v>
      </c>
      <c r="AK140" s="7" cm="1">
        <f t="array" aca="1" ref="AK140" ca="1">variacion_mensual(IMAE[[#This Row],[Honduras]])</f>
        <v>0.23616881696917336</v>
      </c>
      <c r="AL140" s="7" cm="1">
        <f t="array" aca="1" ref="AL140" ca="1">variacion_mensual(IMAE[[#This Row],[Nicaragua]])</f>
        <v>0.2407958937963306</v>
      </c>
      <c r="AM140" s="7" cm="1">
        <f t="array" aca="1" ref="AM140" ca="1">variacion_mensual(IMAE[[#This Row],[República Dominicana]])</f>
        <v>0.27972897370547312</v>
      </c>
    </row>
    <row r="141" spans="1:39" x14ac:dyDescent="0.25">
      <c r="A141" s="5">
        <v>42979</v>
      </c>
      <c r="B141" s="3">
        <v>100.56</v>
      </c>
      <c r="C141" s="3">
        <v>107.08</v>
      </c>
      <c r="D141" s="3">
        <v>115.39</v>
      </c>
      <c r="E141" s="3">
        <v>229.64</v>
      </c>
      <c r="F141" s="3">
        <v>158.59</v>
      </c>
      <c r="G141" s="3">
        <v>161.88</v>
      </c>
      <c r="I141" s="6">
        <v>42979</v>
      </c>
      <c r="J141" s="7" cm="1">
        <f t="array" aca="1" ref="J141" ca="1">variacion_interanual(IMAE[[#This Row],[Costa Rica]])</f>
        <v>2.6855917492086157</v>
      </c>
      <c r="K141" s="7" cm="1">
        <f t="array" aca="1" ref="K141" ca="1">variacion_interanual(IMAE[[#This Row],[El Salvador]])</f>
        <v>1.3343427652124484</v>
      </c>
      <c r="L141" s="7" cm="1">
        <f t="array" aca="1" ref="L141" ca="1">variacion_interanual(IMAE[[#This Row],[Guatemala]])</f>
        <v>2.4686972737767432</v>
      </c>
      <c r="M141" s="7" cm="1">
        <f t="array" aca="1" ref="M141" ca="1">variacion_interanual(IMAE[[#This Row],[Honduras]])</f>
        <v>5.2573681074391532</v>
      </c>
      <c r="N141" s="7" cm="1">
        <f t="array" aca="1" ref="N141" ca="1">variacion_interanual(IMAE[[#This Row],[Nicaragua]])</f>
        <v>3.9116760581837218</v>
      </c>
      <c r="O141" s="7" cm="1">
        <f t="array" aca="1" ref="O141" ca="1">variacion_interanual(IMAE[[#This Row],[República Dominicana]])</f>
        <v>4.7902641118591438</v>
      </c>
      <c r="Q141" s="6">
        <v>42979</v>
      </c>
      <c r="R141" s="7" cm="1">
        <f t="array" aca="1" ref="R141" ca="1">variacion_acumulada(IMAE[[#This Row],[Costa Rica]],IMAE_VA[[#This Row],[Mes]])</f>
        <v>3.1007305988609346</v>
      </c>
      <c r="S141" s="7" cm="1">
        <f t="array" aca="1" ref="S141" ca="1">variacion_acumulada(IMAE[[#This Row],[El Salvador]],IMAE_VA[[#This Row],[Mes]])</f>
        <v>2.3586910327241917</v>
      </c>
      <c r="T141" s="7" cm="1">
        <f t="array" aca="1" ref="T141" ca="1">variacion_acumulada(IMAE[[#This Row],[Guatemala]],IMAE_VA[[#This Row],[Mes]])</f>
        <v>3.5041537383645238</v>
      </c>
      <c r="U141" s="7" cm="1">
        <f t="array" aca="1" ref="U141" ca="1">variacion_acumulada(IMAE[[#This Row],[Honduras]],IMAE_VA[[#This Row],[Mes]])</f>
        <v>5.5108179910478894</v>
      </c>
      <c r="V141" s="7" cm="1">
        <f t="array" aca="1" ref="V141" ca="1">variacion_acumulada(IMAE[[#This Row],[Nicaragua]],IMAE_VA[[#This Row],[Mes]])</f>
        <v>4.6058622757594314</v>
      </c>
      <c r="W141" s="7" cm="1">
        <f t="array" aca="1" ref="W141" ca="1">variacion_acumulada(IMAE[[#This Row],[República Dominicana]],IMAE_VA[[#This Row],[Mes]])</f>
        <v>5.0168424135910827</v>
      </c>
      <c r="Y141" s="6">
        <f>IMAE[[#This Row],[Mes]]</f>
        <v>42979</v>
      </c>
      <c r="Z141" s="7" cm="1">
        <f t="array" aca="1" ref="Z141" ca="1">crecimiento_ultimo_año(IMAE[[#This Row],[Costa Rica]])</f>
        <v>3.320671592604163</v>
      </c>
      <c r="AA141" s="7" cm="1">
        <f t="array" aca="1" ref="AA141" ca="1">crecimiento_ultimo_año(IMAE[[#This Row],[El Salvador]])</f>
        <v>2.4025370791555645</v>
      </c>
      <c r="AB141" s="7" cm="1">
        <f t="array" aca="1" ref="AB141" ca="1">crecimiento_ultimo_año(IMAE[[#This Row],[Guatemala]])</f>
        <v>3.4739416745061424</v>
      </c>
      <c r="AC141" s="7" cm="1">
        <f t="array" aca="1" ref="AC141" ca="1">crecimiento_ultimo_año(IMAE[[#This Row],[Honduras]])</f>
        <v>5.2285852155098844</v>
      </c>
      <c r="AD141" s="7" cm="1">
        <f t="array" aca="1" ref="AD141" ca="1">crecimiento_ultimo_año(IMAE[[#This Row],[Nicaragua]])</f>
        <v>4.5834542491684838</v>
      </c>
      <c r="AE141" s="7" cm="1">
        <f t="array" aca="1" ref="AE141" ca="1">crecimiento_ultimo_año(IMAE[[#This Row],[República Dominicana]])</f>
        <v>5.0845110983119834</v>
      </c>
      <c r="AG141" s="6">
        <f>IMAE[[#This Row],[Mes]]</f>
        <v>42979</v>
      </c>
      <c r="AH141" s="7" cm="1">
        <f t="array" aca="1" ref="AH141" ca="1">variacion_mensual(IMAE[[#This Row],[Costa Rica]])</f>
        <v>0.38933812518717748</v>
      </c>
      <c r="AI141" s="7" cm="1">
        <f t="array" aca="1" ref="AI141" ca="1">variacion_mensual(IMAE[[#This Row],[El Salvador]])</f>
        <v>-0.2515137401024603</v>
      </c>
      <c r="AJ141" s="7" cm="1">
        <f t="array" aca="1" ref="AJ141" ca="1">variacion_mensual(IMAE[[#This Row],[Guatemala]])</f>
        <v>0</v>
      </c>
      <c r="AK141" s="7" cm="1">
        <f t="array" aca="1" ref="AK141" ca="1">variacion_mensual(IMAE[[#This Row],[Honduras]])</f>
        <v>0.19634364501068813</v>
      </c>
      <c r="AL141" s="7" cm="1">
        <f t="array" aca="1" ref="AL141" ca="1">variacion_mensual(IMAE[[#This Row],[Nicaragua]])</f>
        <v>0.2528604842278348</v>
      </c>
      <c r="AM141" s="7" cm="1">
        <f t="array" aca="1" ref="AM141" ca="1">variacion_mensual(IMAE[[#This Row],[República Dominicana]])</f>
        <v>0.34713612695265184</v>
      </c>
    </row>
    <row r="142" spans="1:39" x14ac:dyDescent="0.25">
      <c r="A142" s="5">
        <v>43009</v>
      </c>
      <c r="B142" s="3">
        <v>101</v>
      </c>
      <c r="C142" s="3">
        <v>107.01</v>
      </c>
      <c r="D142" s="3">
        <v>115.38</v>
      </c>
      <c r="E142" s="3">
        <v>230.07</v>
      </c>
      <c r="F142" s="3">
        <v>159.11000000000001</v>
      </c>
      <c r="G142" s="3">
        <v>162.56</v>
      </c>
      <c r="I142" s="6">
        <v>43009</v>
      </c>
      <c r="J142" s="7" cm="1">
        <f t="array" aca="1" ref="J142" ca="1">variacion_interanual(IMAE[[#This Row],[Costa Rica]])</f>
        <v>2.809446254071668</v>
      </c>
      <c r="K142" s="7" cm="1">
        <f t="array" aca="1" ref="K142" ca="1">variacion_interanual(IMAE[[#This Row],[El Salvador]])</f>
        <v>1.643237082066884</v>
      </c>
      <c r="L142" s="7" cm="1">
        <f t="array" aca="1" ref="L142" ca="1">variacion_interanual(IMAE[[#This Row],[Guatemala]])</f>
        <v>1.9888623707239539</v>
      </c>
      <c r="M142" s="7" cm="1">
        <f t="array" aca="1" ref="M142" ca="1">variacion_interanual(IMAE[[#This Row],[Honduras]])</f>
        <v>4.7868464201129557</v>
      </c>
      <c r="N142" s="7" cm="1">
        <f t="array" aca="1" ref="N142" ca="1">variacion_interanual(IMAE[[#This Row],[Nicaragua]])</f>
        <v>3.9323273891175292</v>
      </c>
      <c r="O142" s="7" cm="1">
        <f t="array" aca="1" ref="O142" ca="1">variacion_interanual(IMAE[[#This Row],[República Dominicana]])</f>
        <v>5.3532080362929335</v>
      </c>
      <c r="Q142" s="6">
        <v>43009</v>
      </c>
      <c r="R142" s="7" cm="1">
        <f t="array" aca="1" ref="R142" ca="1">variacion_acumulada(IMAE[[#This Row],[Costa Rica]],IMAE_VA[[#This Row],[Mes]])</f>
        <v>3.0711502082924058</v>
      </c>
      <c r="S142" s="7" cm="1">
        <f t="array" aca="1" ref="S142" ca="1">variacion_acumulada(IMAE[[#This Row],[El Salvador]],IMAE_VA[[#This Row],[Mes]])</f>
        <v>2.286713554009645</v>
      </c>
      <c r="T142" s="7" cm="1">
        <f t="array" aca="1" ref="T142" ca="1">variacion_acumulada(IMAE[[#This Row],[Guatemala]],IMAE_VA[[#This Row],[Mes]])</f>
        <v>3.3500265232910165</v>
      </c>
      <c r="U142" s="7" cm="1">
        <f t="array" aca="1" ref="U142" ca="1">variacion_acumulada(IMAE[[#This Row],[Honduras]],IMAE_VA[[#This Row],[Mes]])</f>
        <v>5.4370329109223459</v>
      </c>
      <c r="V142" s="7" cm="1">
        <f t="array" aca="1" ref="V142" ca="1">variacion_acumulada(IMAE[[#This Row],[Nicaragua]],IMAE_VA[[#This Row],[Mes]])</f>
        <v>4.5372931850827358</v>
      </c>
      <c r="W142" s="7" cm="1">
        <f t="array" aca="1" ref="W142" ca="1">variacion_acumulada(IMAE[[#This Row],[República Dominicana]],IMAE_VA[[#This Row],[Mes]])</f>
        <v>5.0509901967234594</v>
      </c>
      <c r="Y142" s="6">
        <f>IMAE[[#This Row],[Mes]]</f>
        <v>43009</v>
      </c>
      <c r="Z142" s="7" cm="1">
        <f t="array" aca="1" ref="Z142" ca="1">crecimiento_ultimo_año(IMAE[[#This Row],[Costa Rica]])</f>
        <v>3.2207594630338843</v>
      </c>
      <c r="AA142" s="7" cm="1">
        <f t="array" aca="1" ref="AA142" ca="1">crecimiento_ultimo_año(IMAE[[#This Row],[El Salvador]])</f>
        <v>2.3492829850841668</v>
      </c>
      <c r="AB142" s="7" cm="1">
        <f t="array" aca="1" ref="AB142" ca="1">crecimiento_ultimo_año(IMAE[[#This Row],[Guatemala]])</f>
        <v>3.4074697022031142</v>
      </c>
      <c r="AC142" s="7" cm="1">
        <f t="array" aca="1" ref="AC142" ca="1">crecimiento_ultimo_año(IMAE[[#This Row],[Honduras]])</f>
        <v>5.2925752674408688</v>
      </c>
      <c r="AD142" s="7" cm="1">
        <f t="array" aca="1" ref="AD142" ca="1">crecimiento_ultimo_año(IMAE[[#This Row],[Nicaragua]])</f>
        <v>4.5622914349277011</v>
      </c>
      <c r="AE142" s="7" cm="1">
        <f t="array" aca="1" ref="AE142" ca="1">crecimiento_ultimo_año(IMAE[[#This Row],[República Dominicana]])</f>
        <v>5.0851102545863558</v>
      </c>
      <c r="AG142" s="6">
        <f>IMAE[[#This Row],[Mes]]</f>
        <v>43009</v>
      </c>
      <c r="AH142" s="7" cm="1">
        <f t="array" aca="1" ref="AH142" ca="1">variacion_mensual(IMAE[[#This Row],[Costa Rica]])</f>
        <v>0.43754972155927163</v>
      </c>
      <c r="AI142" s="7" cm="1">
        <f t="array" aca="1" ref="AI142" ca="1">variacion_mensual(IMAE[[#This Row],[El Salvador]])</f>
        <v>-6.5371684721693413E-2</v>
      </c>
      <c r="AJ142" s="7" cm="1">
        <f t="array" aca="1" ref="AJ142" ca="1">variacion_mensual(IMAE[[#This Row],[Guatemala]])</f>
        <v>-8.6662622410971224E-3</v>
      </c>
      <c r="AK142" s="7" cm="1">
        <f t="array" aca="1" ref="AK142" ca="1">variacion_mensual(IMAE[[#This Row],[Honduras]])</f>
        <v>0.18724960808222946</v>
      </c>
      <c r="AL142" s="7" cm="1">
        <f t="array" aca="1" ref="AL142" ca="1">variacion_mensual(IMAE[[#This Row],[Nicaragua]])</f>
        <v>0.32788952645186331</v>
      </c>
      <c r="AM142" s="7" cm="1">
        <f t="array" aca="1" ref="AM142" ca="1">variacion_mensual(IMAE[[#This Row],[República Dominicana]])</f>
        <v>0.42006424511984441</v>
      </c>
    </row>
    <row r="143" spans="1:39" x14ac:dyDescent="0.25">
      <c r="A143" s="5">
        <v>43040</v>
      </c>
      <c r="B143" s="3">
        <v>101.43</v>
      </c>
      <c r="C143" s="3">
        <v>107.55</v>
      </c>
      <c r="D143" s="3">
        <v>115.51</v>
      </c>
      <c r="E143" s="3">
        <v>230.44</v>
      </c>
      <c r="F143" s="3">
        <v>159.72999999999999</v>
      </c>
      <c r="G143" s="3">
        <v>163.44</v>
      </c>
      <c r="I143" s="6">
        <v>43040</v>
      </c>
      <c r="J143" s="7" cm="1">
        <f t="array" aca="1" ref="J143" ca="1">variacion_interanual(IMAE[[#This Row],[Costa Rica]])</f>
        <v>3.0478512648582701</v>
      </c>
      <c r="K143" s="7" cm="1">
        <f t="array" aca="1" ref="K143" ca="1">variacion_interanual(IMAE[[#This Row],[El Salvador]])</f>
        <v>2.5164426651415495</v>
      </c>
      <c r="L143" s="7" cm="1">
        <f t="array" aca="1" ref="L143" ca="1">variacion_interanual(IMAE[[#This Row],[Guatemala]])</f>
        <v>1.6366036075670998</v>
      </c>
      <c r="M143" s="7" cm="1">
        <f t="array" aca="1" ref="M143" ca="1">variacion_interanual(IMAE[[#This Row],[Honduras]])</f>
        <v>4.2903692976104191</v>
      </c>
      <c r="N143" s="7" cm="1">
        <f t="array" aca="1" ref="N143" ca="1">variacion_interanual(IMAE[[#This Row],[Nicaragua]])</f>
        <v>3.9299889387728548</v>
      </c>
      <c r="O143" s="7" cm="1">
        <f t="array" aca="1" ref="O143" ca="1">variacion_interanual(IMAE[[#This Row],[República Dominicana]])</f>
        <v>5.9097978227060644</v>
      </c>
      <c r="Q143" s="6">
        <v>43040</v>
      </c>
      <c r="R143" s="7" cm="1">
        <f t="array" aca="1" ref="R143" ca="1">variacion_acumulada(IMAE[[#This Row],[Costa Rica]],IMAE_VA[[#This Row],[Mes]])</f>
        <v>3.0689985175732959</v>
      </c>
      <c r="S143" s="7" cm="1">
        <f t="array" aca="1" ref="S143" ca="1">variacion_acumulada(IMAE[[#This Row],[El Salvador]],IMAE_VA[[#This Row],[Mes]])</f>
        <v>2.3076455414759556</v>
      </c>
      <c r="T143" s="7" cm="1">
        <f t="array" aca="1" ref="T143" ca="1">variacion_acumulada(IMAE[[#This Row],[Guatemala]],IMAE_VA[[#This Row],[Mes]])</f>
        <v>3.1911769504355814</v>
      </c>
      <c r="U143" s="7" cm="1">
        <f t="array" aca="1" ref="U143" ca="1">variacion_acumulada(IMAE[[#This Row],[Honduras]],IMAE_VA[[#This Row],[Mes]])</f>
        <v>5.3303638338539905</v>
      </c>
      <c r="V143" s="7" cm="1">
        <f t="array" aca="1" ref="V143" ca="1">variacion_acumulada(IMAE[[#This Row],[Nicaragua]],IMAE_VA[[#This Row],[Mes]])</f>
        <v>4.4809798183957472</v>
      </c>
      <c r="W143" s="7" cm="1">
        <f t="array" aca="1" ref="W143" ca="1">variacion_acumulada(IMAE[[#This Row],[República Dominicana]],IMAE_VA[[#This Row],[Mes]])</f>
        <v>5.1301501594772425</v>
      </c>
      <c r="Y143" s="6">
        <f>IMAE[[#This Row],[Mes]]</f>
        <v>43040</v>
      </c>
      <c r="Z143" s="7" cm="1">
        <f t="array" aca="1" ref="Z143" ca="1">crecimiento_ultimo_año(IMAE[[#This Row],[Costa Rica]])</f>
        <v>3.1377346624049229</v>
      </c>
      <c r="AA143" s="7" cm="1">
        <f t="array" aca="1" ref="AA143" ca="1">crecimiento_ultimo_año(IMAE[[#This Row],[El Salvador]])</f>
        <v>2.372099703188324</v>
      </c>
      <c r="AB143" s="7" cm="1">
        <f t="array" aca="1" ref="AB143" ca="1">crecimiento_ultimo_año(IMAE[[#This Row],[Guatemala]])</f>
        <v>3.2571582604528748</v>
      </c>
      <c r="AC143" s="7" cm="1">
        <f t="array" aca="1" ref="AC143" ca="1">crecimiento_ultimo_año(IMAE[[#This Row],[Honduras]])</f>
        <v>5.2809158122152144</v>
      </c>
      <c r="AD143" s="7" cm="1">
        <f t="array" aca="1" ref="AD143" ca="1">crecimiento_ultimo_año(IMAE[[#This Row],[Nicaragua]])</f>
        <v>4.5168905439553209</v>
      </c>
      <c r="AE143" s="7" cm="1">
        <f t="array" aca="1" ref="AE143" ca="1">crecimiento_ultimo_año(IMAE[[#This Row],[República Dominicana]])</f>
        <v>5.1450441199887953</v>
      </c>
      <c r="AG143" s="6">
        <f>IMAE[[#This Row],[Mes]]</f>
        <v>43040</v>
      </c>
      <c r="AH143" s="7" cm="1">
        <f t="array" aca="1" ref="AH143" ca="1">variacion_mensual(IMAE[[#This Row],[Costa Rica]])</f>
        <v>0.42574257425742612</v>
      </c>
      <c r="AI143" s="7" cm="1">
        <f t="array" aca="1" ref="AI143" ca="1">variacion_mensual(IMAE[[#This Row],[El Salvador]])</f>
        <v>0.5046257359125228</v>
      </c>
      <c r="AJ143" s="7" cm="1">
        <f t="array" aca="1" ref="AJ143" ca="1">variacion_mensual(IMAE[[#This Row],[Guatemala]])</f>
        <v>0.11267117351361211</v>
      </c>
      <c r="AK143" s="7" cm="1">
        <f t="array" aca="1" ref="AK143" ca="1">variacion_mensual(IMAE[[#This Row],[Honduras]])</f>
        <v>0.16082061981135265</v>
      </c>
      <c r="AL143" s="7" cm="1">
        <f t="array" aca="1" ref="AL143" ca="1">variacion_mensual(IMAE[[#This Row],[Nicaragua]])</f>
        <v>0.38966752561120366</v>
      </c>
      <c r="AM143" s="7" cm="1">
        <f t="array" aca="1" ref="AM143" ca="1">variacion_mensual(IMAE[[#This Row],[República Dominicana]])</f>
        <v>0.54133858267715329</v>
      </c>
    </row>
    <row r="144" spans="1:39" x14ac:dyDescent="0.25">
      <c r="A144" s="5">
        <v>43070</v>
      </c>
      <c r="B144" s="3">
        <v>101.75</v>
      </c>
      <c r="C144" s="3">
        <v>108.07</v>
      </c>
      <c r="D144" s="3">
        <v>115.93</v>
      </c>
      <c r="E144" s="3">
        <v>230.88</v>
      </c>
      <c r="F144" s="3">
        <v>160.34</v>
      </c>
      <c r="G144" s="3">
        <v>164.6</v>
      </c>
      <c r="I144" s="6">
        <v>43070</v>
      </c>
      <c r="J144" s="7" cm="1">
        <f t="array" aca="1" ref="J144" ca="1">variacion_interanual(IMAE[[#This Row],[Costa Rica]])</f>
        <v>3.1947261663286097</v>
      </c>
      <c r="K144" s="7" cm="1">
        <f t="array" aca="1" ref="K144" ca="1">variacion_interanual(IMAE[[#This Row],[El Salvador]])</f>
        <v>2.8356646683794784</v>
      </c>
      <c r="L144" s="7" cm="1">
        <f t="array" aca="1" ref="L144" ca="1">variacion_interanual(IMAE[[#This Row],[Guatemala]])</f>
        <v>1.6751447114541351</v>
      </c>
      <c r="M144" s="7" cm="1">
        <f t="array" aca="1" ref="M144" ca="1">variacion_interanual(IMAE[[#This Row],[Honduras]])</f>
        <v>3.9063906390639058</v>
      </c>
      <c r="N144" s="7" cm="1">
        <f t="array" aca="1" ref="N144" ca="1">variacion_interanual(IMAE[[#This Row],[Nicaragua]])</f>
        <v>3.880790411402657</v>
      </c>
      <c r="O144" s="7" cm="1">
        <f t="array" aca="1" ref="O144" ca="1">variacion_interanual(IMAE[[#This Row],[República Dominicana]])</f>
        <v>6.358232101318162</v>
      </c>
      <c r="Q144" s="6">
        <v>43070</v>
      </c>
      <c r="R144" s="7" cm="1">
        <f t="array" aca="1" ref="R144" ca="1">variacion_acumulada(IMAE[[#This Row],[Costa Rica]],IMAE_VA[[#This Row],[Mes]])</f>
        <v>3.0796448017038403</v>
      </c>
      <c r="S144" s="7" cm="1">
        <f t="array" aca="1" ref="S144" ca="1">variacion_acumulada(IMAE[[#This Row],[El Salvador]],IMAE_VA[[#This Row],[Mes]])</f>
        <v>2.3518082261556161</v>
      </c>
      <c r="T144" s="7" cm="1">
        <f t="array" aca="1" ref="T144" ca="1">variacion_acumulada(IMAE[[#This Row],[Guatemala]],IMAE_VA[[#This Row],[Mes]])</f>
        <v>3.0621688185685336</v>
      </c>
      <c r="U144" s="7" cm="1">
        <f t="array" aca="1" ref="U144" ca="1">variacion_acumulada(IMAE[[#This Row],[Honduras]],IMAE_VA[[#This Row],[Mes]])</f>
        <v>5.2085498910474204</v>
      </c>
      <c r="V144" s="7" cm="1">
        <f t="array" aca="1" ref="V144" ca="1">variacion_acumulada(IMAE[[#This Row],[Nicaragua]],IMAE_VA[[#This Row],[Mes]])</f>
        <v>4.4298487691798227</v>
      </c>
      <c r="W144" s="7" cm="1">
        <f t="array" aca="1" ref="W144" ca="1">variacion_acumulada(IMAE[[#This Row],[República Dominicana]],IMAE_VA[[#This Row],[Mes]])</f>
        <v>5.2340648886264329</v>
      </c>
      <c r="Y144" s="6">
        <f>IMAE[[#This Row],[Mes]]</f>
        <v>43070</v>
      </c>
      <c r="Z144" s="7" cm="1">
        <f t="array" aca="1" ref="Z144" ca="1">crecimiento_ultimo_año(IMAE[[#This Row],[Costa Rica]])</f>
        <v>3.0796448017038403</v>
      </c>
      <c r="AA144" s="7" cm="1">
        <f t="array" aca="1" ref="AA144" ca="1">crecimiento_ultimo_año(IMAE[[#This Row],[El Salvador]])</f>
        <v>2.3518082261556161</v>
      </c>
      <c r="AB144" s="7" cm="1">
        <f t="array" aca="1" ref="AB144" ca="1">crecimiento_ultimo_año(IMAE[[#This Row],[Guatemala]])</f>
        <v>3.0621688185685336</v>
      </c>
      <c r="AC144" s="7" cm="1">
        <f t="array" aca="1" ref="AC144" ca="1">crecimiento_ultimo_año(IMAE[[#This Row],[Honduras]])</f>
        <v>5.2085498910474204</v>
      </c>
      <c r="AD144" s="7" cm="1">
        <f t="array" aca="1" ref="AD144" ca="1">crecimiento_ultimo_año(IMAE[[#This Row],[Nicaragua]])</f>
        <v>4.4298487691798227</v>
      </c>
      <c r="AE144" s="7" cm="1">
        <f t="array" aca="1" ref="AE144" ca="1">crecimiento_ultimo_año(IMAE[[#This Row],[República Dominicana]])</f>
        <v>5.2340648886264329</v>
      </c>
      <c r="AG144" s="6">
        <f>IMAE[[#This Row],[Mes]]</f>
        <v>43070</v>
      </c>
      <c r="AH144" s="7" cm="1">
        <f t="array" aca="1" ref="AH144" ca="1">variacion_mensual(IMAE[[#This Row],[Costa Rica]])</f>
        <v>0.315488514246276</v>
      </c>
      <c r="AI144" s="7" cm="1">
        <f t="array" aca="1" ref="AI144" ca="1">variacion_mensual(IMAE[[#This Row],[El Salvador]])</f>
        <v>0.48349604834960758</v>
      </c>
      <c r="AJ144" s="7" cm="1">
        <f t="array" aca="1" ref="AJ144" ca="1">variacion_mensual(IMAE[[#This Row],[Guatemala]])</f>
        <v>0.36360488269413516</v>
      </c>
      <c r="AK144" s="7" cm="1">
        <f t="array" aca="1" ref="AK144" ca="1">variacion_mensual(IMAE[[#This Row],[Honduras]])</f>
        <v>0.19093907307758951</v>
      </c>
      <c r="AL144" s="7" cm="1">
        <f t="array" aca="1" ref="AL144" ca="1">variacion_mensual(IMAE[[#This Row],[Nicaragua]])</f>
        <v>0.38189444687912744</v>
      </c>
      <c r="AM144" s="7" cm="1">
        <f t="array" aca="1" ref="AM144" ca="1">variacion_mensual(IMAE[[#This Row],[República Dominicana]])</f>
        <v>0.70974057758197429</v>
      </c>
    </row>
    <row r="145" spans="1:39" x14ac:dyDescent="0.25">
      <c r="A145" s="5">
        <v>43101</v>
      </c>
      <c r="B145" s="3">
        <v>101.94</v>
      </c>
      <c r="C145" s="3">
        <v>108.05</v>
      </c>
      <c r="D145" s="3">
        <v>116.65</v>
      </c>
      <c r="E145" s="3">
        <v>231.51</v>
      </c>
      <c r="F145" s="3">
        <v>160.80000000000001</v>
      </c>
      <c r="G145" s="3">
        <v>166.05</v>
      </c>
      <c r="I145" s="6">
        <v>43101</v>
      </c>
      <c r="J145" s="7" cm="1">
        <f t="array" aca="1" ref="J145" ca="1">variacion_interanual(IMAE[[#This Row],[Costa Rica]])</f>
        <v>3.2199270959902826</v>
      </c>
      <c r="K145" s="7" cm="1">
        <f t="array" aca="1" ref="K145" ca="1">variacion_interanual(IMAE[[#This Row],[El Salvador]])</f>
        <v>2.9047619047618989</v>
      </c>
      <c r="L145" s="7" cm="1">
        <f t="array" aca="1" ref="L145" ca="1">variacion_interanual(IMAE[[#This Row],[Guatemala]])</f>
        <v>2.0738536926846463</v>
      </c>
      <c r="M145" s="7" cm="1">
        <f t="array" aca="1" ref="M145" ca="1">variacion_interanual(IMAE[[#This Row],[Honduras]])</f>
        <v>3.6952432141897251</v>
      </c>
      <c r="N145" s="7" cm="1">
        <f t="array" aca="1" ref="N145" ca="1">variacion_interanual(IMAE[[#This Row],[Nicaragua]])</f>
        <v>3.7553232675183956</v>
      </c>
      <c r="O145" s="7" cm="1">
        <f t="array" aca="1" ref="O145" ca="1">variacion_interanual(IMAE[[#This Row],[República Dominicana]])</f>
        <v>6.6610996916752319</v>
      </c>
      <c r="Q145" s="6">
        <v>43101</v>
      </c>
      <c r="R145" s="7" cm="1">
        <f t="array" aca="1" ref="R145" ca="1">variacion_acumulada(IMAE[[#This Row],[Costa Rica]],IMAE_VA[[#This Row],[Mes]])</f>
        <v>3.2199270959902826</v>
      </c>
      <c r="S145" s="7" cm="1">
        <f t="array" aca="1" ref="S145" ca="1">variacion_acumulada(IMAE[[#This Row],[El Salvador]],IMAE_VA[[#This Row],[Mes]])</f>
        <v>2.9047619047618989</v>
      </c>
      <c r="T145" s="7" cm="1">
        <f t="array" aca="1" ref="T145" ca="1">variacion_acumulada(IMAE[[#This Row],[Guatemala]],IMAE_VA[[#This Row],[Mes]])</f>
        <v>2.0738536926846463</v>
      </c>
      <c r="U145" s="7" cm="1">
        <f t="array" aca="1" ref="U145" ca="1">variacion_acumulada(IMAE[[#This Row],[Honduras]],IMAE_VA[[#This Row],[Mes]])</f>
        <v>3.6952432141897251</v>
      </c>
      <c r="V145" s="7" cm="1">
        <f t="array" aca="1" ref="V145" ca="1">variacion_acumulada(IMAE[[#This Row],[Nicaragua]],IMAE_VA[[#This Row],[Mes]])</f>
        <v>3.7553232675183956</v>
      </c>
      <c r="W145" s="7" cm="1">
        <f t="array" aca="1" ref="W145" ca="1">variacion_acumulada(IMAE[[#This Row],[República Dominicana]],IMAE_VA[[#This Row],[Mes]])</f>
        <v>6.6610996916752319</v>
      </c>
      <c r="Y145" s="6">
        <f>IMAE[[#This Row],[Mes]]</f>
        <v>43101</v>
      </c>
      <c r="Z145" s="7" cm="1">
        <f t="array" aca="1" ref="Z145" ca="1">crecimiento_ultimo_año(IMAE[[#This Row],[Costa Rica]])</f>
        <v>3.0509577592629178</v>
      </c>
      <c r="AA145" s="7" cm="1">
        <f t="array" aca="1" ref="AA145" ca="1">crecimiento_ultimo_año(IMAE[[#This Row],[El Salvador]])</f>
        <v>2.3363632755130537</v>
      </c>
      <c r="AB145" s="7" cm="1">
        <f t="array" aca="1" ref="AB145" ca="1">crecimiento_ultimo_año(IMAE[[#This Row],[Guatemala]])</f>
        <v>2.8712937554380646</v>
      </c>
      <c r="AC145" s="7" cm="1">
        <f t="array" aca="1" ref="AC145" ca="1">crecimiento_ultimo_año(IMAE[[#This Row],[Honduras]])</f>
        <v>5.1045293495099342</v>
      </c>
      <c r="AD145" s="7" cm="1">
        <f t="array" aca="1" ref="AD145" ca="1">crecimiento_ultimo_año(IMAE[[#This Row],[Nicaragua]])</f>
        <v>4.3003247913037335</v>
      </c>
      <c r="AE145" s="7" cm="1">
        <f t="array" aca="1" ref="AE145" ca="1">crecimiento_ultimo_año(IMAE[[#This Row],[República Dominicana]])</f>
        <v>5.3293924895355227</v>
      </c>
      <c r="AG145" s="6">
        <f>IMAE[[#This Row],[Mes]]</f>
        <v>43101</v>
      </c>
      <c r="AH145" s="7" cm="1">
        <f t="array" aca="1" ref="AH145" ca="1">variacion_mensual(IMAE[[#This Row],[Costa Rica]])</f>
        <v>0.18673218673217473</v>
      </c>
      <c r="AI145" s="7" cm="1">
        <f t="array" aca="1" ref="AI145" ca="1">variacion_mensual(IMAE[[#This Row],[El Salvador]])</f>
        <v>-1.8506523549544074E-2</v>
      </c>
      <c r="AJ145" s="7" cm="1">
        <f t="array" aca="1" ref="AJ145" ca="1">variacion_mensual(IMAE[[#This Row],[Guatemala]])</f>
        <v>0.6210644354351702</v>
      </c>
      <c r="AK145" s="7" cm="1">
        <f t="array" aca="1" ref="AK145" ca="1">variacion_mensual(IMAE[[#This Row],[Honduras]])</f>
        <v>0.2728690228690267</v>
      </c>
      <c r="AL145" s="7" cm="1">
        <f t="array" aca="1" ref="AL145" ca="1">variacion_mensual(IMAE[[#This Row],[Nicaragua]])</f>
        <v>0.28689035798927787</v>
      </c>
      <c r="AM145" s="7" cm="1">
        <f t="array" aca="1" ref="AM145" ca="1">variacion_mensual(IMAE[[#This Row],[República Dominicana]])</f>
        <v>0.88092345078980561</v>
      </c>
    </row>
    <row r="146" spans="1:39" x14ac:dyDescent="0.25">
      <c r="A146" s="5">
        <v>43132</v>
      </c>
      <c r="B146" s="3">
        <v>102.2</v>
      </c>
      <c r="C146" s="3">
        <v>108.42</v>
      </c>
      <c r="D146" s="3">
        <v>117.6</v>
      </c>
      <c r="E146" s="3">
        <v>232.37</v>
      </c>
      <c r="F146" s="3">
        <v>161.04</v>
      </c>
      <c r="G146" s="3">
        <v>167.73</v>
      </c>
      <c r="I146" s="6">
        <v>43132</v>
      </c>
      <c r="J146" s="7" cm="1">
        <f t="array" aca="1" ref="J146" ca="1">variacion_interanual(IMAE[[#This Row],[Costa Rica]])</f>
        <v>3.3680590674623145</v>
      </c>
      <c r="K146" s="7" cm="1">
        <f t="array" aca="1" ref="K146" ca="1">variacion_interanual(IMAE[[#This Row],[El Salvador]])</f>
        <v>3.060836501901143</v>
      </c>
      <c r="L146" s="7" cm="1">
        <f t="array" aca="1" ref="L146" ca="1">variacion_interanual(IMAE[[#This Row],[Guatemala]])</f>
        <v>2.7702525561478453</v>
      </c>
      <c r="M146" s="7" cm="1">
        <f t="array" aca="1" ref="M146" ca="1">variacion_interanual(IMAE[[#This Row],[Honduras]])</f>
        <v>3.639445163016819</v>
      </c>
      <c r="N146" s="7" cm="1">
        <f t="array" aca="1" ref="N146" ca="1">variacion_interanual(IMAE[[#This Row],[Nicaragua]])</f>
        <v>3.4894929631771543</v>
      </c>
      <c r="O146" s="7" cm="1">
        <f t="array" aca="1" ref="O146" ca="1">variacion_interanual(IMAE[[#This Row],[República Dominicana]])</f>
        <v>6.9502008544283456</v>
      </c>
      <c r="Q146" s="6">
        <v>43132</v>
      </c>
      <c r="R146" s="7" cm="1">
        <f t="array" aca="1" ref="R146" ca="1">variacion_acumulada(IMAE[[#This Row],[Costa Rica]],IMAE_VA[[#This Row],[Mes]])</f>
        <v>3.2940343065324118</v>
      </c>
      <c r="S146" s="7" cm="1">
        <f t="array" aca="1" ref="S146" ca="1">variacion_acumulada(IMAE[[#This Row],[El Salvador]],IMAE_VA[[#This Row],[Mes]])</f>
        <v>2.9828734538534851</v>
      </c>
      <c r="T146" s="7" cm="1">
        <f t="array" aca="1" ref="T146" ca="1">variacion_acumulada(IMAE[[#This Row],[Guatemala]],IMAE_VA[[#This Row],[Mes]])</f>
        <v>2.4222814918455571</v>
      </c>
      <c r="U146" s="7" cm="1">
        <f t="array" aca="1" ref="U146" ca="1">variacion_acumulada(IMAE[[#This Row],[Honduras]],IMAE_VA[[#This Row],[Mes]])</f>
        <v>3.6672849576507849</v>
      </c>
      <c r="V146" s="7" cm="1">
        <f t="array" aca="1" ref="V146" ca="1">variacion_acumulada(IMAE[[#This Row],[Nicaragua]],IMAE_VA[[#This Row],[Mes]])</f>
        <v>3.6221385105766446</v>
      </c>
      <c r="W146" s="7" cm="1">
        <f t="array" aca="1" ref="W146" ca="1">variacion_acumulada(IMAE[[#This Row],[República Dominicana]],IMAE_VA[[#This Row],[Mes]])</f>
        <v>6.8061822021695306</v>
      </c>
      <c r="Y146" s="6">
        <f>IMAE[[#This Row],[Mes]]</f>
        <v>43132</v>
      </c>
      <c r="Z146" s="7" cm="1">
        <f t="array" aca="1" ref="Z146" ca="1">crecimiento_ultimo_año(IMAE[[#This Row],[Costa Rica]])</f>
        <v>3.0563620836891792</v>
      </c>
      <c r="AA146" s="7" cm="1">
        <f t="array" aca="1" ref="AA146" ca="1">crecimiento_ultimo_año(IMAE[[#This Row],[El Salvador]])</f>
        <v>2.3360785555907704</v>
      </c>
      <c r="AB146" s="7" cm="1">
        <f t="array" aca="1" ref="AB146" ca="1">crecimiento_ultimo_año(IMAE[[#This Row],[Guatemala]])</f>
        <v>2.7395331604297857</v>
      </c>
      <c r="AC146" s="7" cm="1">
        <f t="array" aca="1" ref="AC146" ca="1">crecimiento_ultimo_año(IMAE[[#This Row],[Honduras]])</f>
        <v>4.9798568019093103</v>
      </c>
      <c r="AD146" s="7" cm="1">
        <f t="array" aca="1" ref="AD146" ca="1">crecimiento_ultimo_año(IMAE[[#This Row],[Nicaragua]])</f>
        <v>4.1357538353796075</v>
      </c>
      <c r="AE146" s="7" cm="1">
        <f t="array" aca="1" ref="AE146" ca="1">crecimiento_ultimo_año(IMAE[[#This Row],[República Dominicana]])</f>
        <v>5.4400242742118854</v>
      </c>
      <c r="AG146" s="6">
        <f>IMAE[[#This Row],[Mes]]</f>
        <v>43132</v>
      </c>
      <c r="AH146" s="7" cm="1">
        <f t="array" aca="1" ref="AH146" ca="1">variacion_mensual(IMAE[[#This Row],[Costa Rica]])</f>
        <v>0.25505199136748313</v>
      </c>
      <c r="AI146" s="7" cm="1">
        <f t="array" aca="1" ref="AI146" ca="1">variacion_mensual(IMAE[[#This Row],[El Salvador]])</f>
        <v>0.34243405830634011</v>
      </c>
      <c r="AJ146" s="7" cm="1">
        <f t="array" aca="1" ref="AJ146" ca="1">variacion_mensual(IMAE[[#This Row],[Guatemala]])</f>
        <v>0.81440205743676941</v>
      </c>
      <c r="AK146" s="7" cm="1">
        <f t="array" aca="1" ref="AK146" ca="1">variacion_mensual(IMAE[[#This Row],[Honduras]])</f>
        <v>0.37147423437433602</v>
      </c>
      <c r="AL146" s="7" cm="1">
        <f t="array" aca="1" ref="AL146" ca="1">variacion_mensual(IMAE[[#This Row],[Nicaragua]])</f>
        <v>0.14925373134326847</v>
      </c>
      <c r="AM146" s="7" cm="1">
        <f t="array" aca="1" ref="AM146" ca="1">variacion_mensual(IMAE[[#This Row],[República Dominicana]])</f>
        <v>1.0117434507678214</v>
      </c>
    </row>
    <row r="147" spans="1:39" x14ac:dyDescent="0.25">
      <c r="A147" s="5">
        <v>43160</v>
      </c>
      <c r="B147" s="3">
        <v>102.57</v>
      </c>
      <c r="C147" s="3">
        <v>109.51</v>
      </c>
      <c r="D147" s="3">
        <v>118.64</v>
      </c>
      <c r="E147" s="3">
        <v>233.41</v>
      </c>
      <c r="F147" s="3">
        <v>161.19</v>
      </c>
      <c r="G147" s="3">
        <v>169.49</v>
      </c>
      <c r="I147" s="6">
        <v>43160</v>
      </c>
      <c r="J147" s="7" cm="1">
        <f t="array" aca="1" ref="J147" ca="1">variacion_interanual(IMAE[[#This Row],[Costa Rica]])</f>
        <v>3.5328555566771058</v>
      </c>
      <c r="K147" s="7" cm="1">
        <f t="array" aca="1" ref="K147" ca="1">variacion_interanual(IMAE[[#This Row],[El Salvador]])</f>
        <v>3.1847733911241072</v>
      </c>
      <c r="L147" s="7" cm="1">
        <f t="array" aca="1" ref="L147" ca="1">variacion_interanual(IMAE[[#This Row],[Guatemala]])</f>
        <v>3.5795355334381052</v>
      </c>
      <c r="M147" s="7" cm="1">
        <f t="array" aca="1" ref="M147" ca="1">variacion_interanual(IMAE[[#This Row],[Honduras]])</f>
        <v>3.6640611120980715</v>
      </c>
      <c r="N147" s="7" cm="1">
        <f t="array" aca="1" ref="N147" ca="1">variacion_interanual(IMAE[[#This Row],[Nicaragua]])</f>
        <v>3.1880161321298228</v>
      </c>
      <c r="O147" s="7" cm="1">
        <f t="array" aca="1" ref="O147" ca="1">variacion_interanual(IMAE[[#This Row],[República Dominicana]])</f>
        <v>7.2382157545080705</v>
      </c>
      <c r="Q147" s="6">
        <v>43160</v>
      </c>
      <c r="R147" s="7" cm="1">
        <f t="array" aca="1" ref="R147" ca="1">variacion_acumulada(IMAE[[#This Row],[Costa Rica]],IMAE_VA[[#This Row],[Mes]])</f>
        <v>3.3737782271654915</v>
      </c>
      <c r="S147" s="7" cm="1">
        <f t="array" aca="1" ref="S147" ca="1">variacion_acumulada(IMAE[[#This Row],[El Salvador]],IMAE_VA[[#This Row],[Mes]])</f>
        <v>3.050611702968431</v>
      </c>
      <c r="T147" s="7" cm="1">
        <f t="array" aca="1" ref="T147" ca="1">variacion_acumulada(IMAE[[#This Row],[Guatemala]],IMAE_VA[[#This Row],[Mes]])</f>
        <v>2.8084486525855823</v>
      </c>
      <c r="U147" s="7" cm="1">
        <f t="array" aca="1" ref="U147" ca="1">variacion_acumulada(IMAE[[#This Row],[Honduras]],IMAE_VA[[#This Row],[Mes]])</f>
        <v>3.6662057892154598</v>
      </c>
      <c r="V147" s="7" cm="1">
        <f t="array" aca="1" ref="V147" ca="1">variacion_acumulada(IMAE[[#This Row],[Nicaragua]],IMAE_VA[[#This Row],[Mes]])</f>
        <v>3.4768637532133662</v>
      </c>
      <c r="W147" s="7" cm="1">
        <f t="array" aca="1" ref="W147" ca="1">variacion_acumulada(IMAE[[#This Row],[República Dominicana]],IMAE_VA[[#This Row],[Mes]])</f>
        <v>6.9512920775246512</v>
      </c>
      <c r="Y147" s="6">
        <f>IMAE[[#This Row],[Mes]]</f>
        <v>43160</v>
      </c>
      <c r="Z147" s="7" cm="1">
        <f t="array" aca="1" ref="Z147" ca="1">crecimiento_ultimo_año(IMAE[[#This Row],[Costa Rica]])</f>
        <v>3.0788492002657319</v>
      </c>
      <c r="AA147" s="7" cm="1">
        <f t="array" aca="1" ref="AA147" ca="1">crecimiento_ultimo_año(IMAE[[#This Row],[El Salvador]])</f>
        <v>2.3791651192743402</v>
      </c>
      <c r="AB147" s="7" cm="1">
        <f t="array" aca="1" ref="AB147" ca="1">crecimiento_ultimo_año(IMAE[[#This Row],[Guatemala]])</f>
        <v>2.7031618130387125</v>
      </c>
      <c r="AC147" s="7" cm="1">
        <f t="array" aca="1" ref="AC147" ca="1">crecimiento_ultimo_año(IMAE[[#This Row],[Honduras]])</f>
        <v>4.8393045210692875</v>
      </c>
      <c r="AD147" s="7" cm="1">
        <f t="array" aca="1" ref="AD147" ca="1">crecimiento_ultimo_año(IMAE[[#This Row],[Nicaragua]])</f>
        <v>3.9594467234325359</v>
      </c>
      <c r="AE147" s="7" cm="1">
        <f t="array" aca="1" ref="AE147" ca="1">crecimiento_ultimo_año(IMAE[[#This Row],[República Dominicana]])</f>
        <v>5.5776398185554577</v>
      </c>
      <c r="AG147" s="6">
        <f>IMAE[[#This Row],[Mes]]</f>
        <v>43160</v>
      </c>
      <c r="AH147" s="7" cm="1">
        <f t="array" aca="1" ref="AH147" ca="1">variacion_mensual(IMAE[[#This Row],[Costa Rica]])</f>
        <v>0.36203522504891783</v>
      </c>
      <c r="AI147" s="7" cm="1">
        <f t="array" aca="1" ref="AI147" ca="1">variacion_mensual(IMAE[[#This Row],[El Salvador]])</f>
        <v>1.0053495665006462</v>
      </c>
      <c r="AJ147" s="7" cm="1">
        <f t="array" aca="1" ref="AJ147" ca="1">variacion_mensual(IMAE[[#This Row],[Guatemala]])</f>
        <v>0.88435374149660184</v>
      </c>
      <c r="AK147" s="7" cm="1">
        <f t="array" aca="1" ref="AK147" ca="1">variacion_mensual(IMAE[[#This Row],[Honduras]])</f>
        <v>0.44756207772087553</v>
      </c>
      <c r="AL147" s="7" cm="1">
        <f t="array" aca="1" ref="AL147" ca="1">variacion_mensual(IMAE[[#This Row],[Nicaragua]])</f>
        <v>9.3144560357671935E-2</v>
      </c>
      <c r="AM147" s="7" cm="1">
        <f t="array" aca="1" ref="AM147" ca="1">variacion_mensual(IMAE[[#This Row],[República Dominicana]])</f>
        <v>1.0493054313480021</v>
      </c>
    </row>
    <row r="148" spans="1:39" x14ac:dyDescent="0.25">
      <c r="A148" s="5">
        <v>43191</v>
      </c>
      <c r="B148" s="3">
        <v>102.95</v>
      </c>
      <c r="C148" s="3">
        <v>110.47</v>
      </c>
      <c r="D148" s="3">
        <v>119.49</v>
      </c>
      <c r="E148" s="3">
        <v>234.55</v>
      </c>
      <c r="F148" s="3">
        <v>161.43</v>
      </c>
      <c r="G148" s="3">
        <v>171.03</v>
      </c>
      <c r="I148" s="6">
        <v>43191</v>
      </c>
      <c r="J148" s="7" cm="1">
        <f t="array" aca="1" ref="J148" ca="1">variacion_interanual(IMAE[[#This Row],[Costa Rica]])</f>
        <v>3.6026969910435636</v>
      </c>
      <c r="K148" s="7" cm="1">
        <f t="array" aca="1" ref="K148" ca="1">variacion_interanual(IMAE[[#This Row],[El Salvador]])</f>
        <v>3.0599869390801393</v>
      </c>
      <c r="L148" s="7" cm="1">
        <f t="array" aca="1" ref="L148" ca="1">variacion_interanual(IMAE[[#This Row],[Guatemala]])</f>
        <v>4.1851948731362887</v>
      </c>
      <c r="M148" s="7" cm="1">
        <f t="array" aca="1" ref="M148" ca="1">variacion_interanual(IMAE[[#This Row],[Honduras]])</f>
        <v>3.7143488834844085</v>
      </c>
      <c r="N148" s="7" cm="1">
        <f t="array" aca="1" ref="N148" ca="1">variacion_interanual(IMAE[[#This Row],[Nicaragua]])</f>
        <v>2.9725074950564423</v>
      </c>
      <c r="O148" s="7" cm="1">
        <f t="array" aca="1" ref="O148" ca="1">variacion_interanual(IMAE[[#This Row],[República Dominicana]])</f>
        <v>7.4849170437405688</v>
      </c>
      <c r="Q148" s="6">
        <v>43191</v>
      </c>
      <c r="R148" s="7" cm="1">
        <f t="array" aca="1" ref="R148" ca="1">variacion_acumulada(IMAE[[#This Row],[Costa Rica]],IMAE_VA[[#This Row],[Mes]])</f>
        <v>3.431211654505506</v>
      </c>
      <c r="S148" s="7" cm="1">
        <f t="array" aca="1" ref="S148" ca="1">variacion_acumulada(IMAE[[#This Row],[El Salvador]],IMAE_VA[[#This Row],[Mes]])</f>
        <v>3.0529845107669207</v>
      </c>
      <c r="T148" s="7" cm="1">
        <f t="array" aca="1" ref="T148" ca="1">variacion_acumulada(IMAE[[#This Row],[Guatemala]],IMAE_VA[[#This Row],[Mes]])</f>
        <v>3.153251517666078</v>
      </c>
      <c r="U148" s="7" cm="1">
        <f t="array" aca="1" ref="U148" ca="1">variacion_acumulada(IMAE[[#This Row],[Honduras]],IMAE_VA[[#This Row],[Mes]])</f>
        <v>3.678319499766336</v>
      </c>
      <c r="V148" s="7" cm="1">
        <f t="array" aca="1" ref="V148" ca="1">variacion_acumulada(IMAE[[#This Row],[Nicaragua]],IMAE_VA[[#This Row],[Mes]])</f>
        <v>3.3500649486023937</v>
      </c>
      <c r="W148" s="7" cm="1">
        <f t="array" aca="1" ref="W148" ca="1">variacion_acumulada(IMAE[[#This Row],[República Dominicana]],IMAE_VA[[#This Row],[Mes]])</f>
        <v>7.0861389912336259</v>
      </c>
      <c r="Y148" s="6">
        <f>IMAE[[#This Row],[Mes]]</f>
        <v>43191</v>
      </c>
      <c r="Z148" s="7" cm="1">
        <f t="array" aca="1" ref="Z148" ca="1">crecimiento_ultimo_año(IMAE[[#This Row],[Costa Rica]])</f>
        <v>3.1045085448306198</v>
      </c>
      <c r="AA148" s="7" cm="1">
        <f t="array" aca="1" ref="AA148" ca="1">crecimiento_ultimo_año(IMAE[[#This Row],[El Salvador]])</f>
        <v>2.4400246052901364</v>
      </c>
      <c r="AB148" s="7" cm="1">
        <f t="array" aca="1" ref="AB148" ca="1">crecimiento_ultimo_año(IMAE[[#This Row],[Guatemala]])</f>
        <v>2.7510843071847813</v>
      </c>
      <c r="AC148" s="7" cm="1">
        <f t="array" aca="1" ref="AC148" ca="1">crecimiento_ultimo_año(IMAE[[#This Row],[Honduras]])</f>
        <v>4.6814679121311542</v>
      </c>
      <c r="AD148" s="7" cm="1">
        <f t="array" aca="1" ref="AD148" ca="1">crecimiento_ultimo_año(IMAE[[#This Row],[Nicaragua]])</f>
        <v>3.7931895129785564</v>
      </c>
      <c r="AE148" s="7" cm="1">
        <f t="array" aca="1" ref="AE148" ca="1">crecimiento_ultimo_año(IMAE[[#This Row],[República Dominicana]])</f>
        <v>5.7579842221995525</v>
      </c>
      <c r="AG148" s="6">
        <f>IMAE[[#This Row],[Mes]]</f>
        <v>43191</v>
      </c>
      <c r="AH148" s="7" cm="1">
        <f t="array" aca="1" ref="AH148" ca="1">variacion_mensual(IMAE[[#This Row],[Costa Rica]])</f>
        <v>0.37047869747490747</v>
      </c>
      <c r="AI148" s="7" cm="1">
        <f t="array" aca="1" ref="AI148" ca="1">variacion_mensual(IMAE[[#This Row],[El Salvador]])</f>
        <v>0.87663227102547925</v>
      </c>
      <c r="AJ148" s="7" cm="1">
        <f t="array" aca="1" ref="AJ148" ca="1">variacion_mensual(IMAE[[#This Row],[Guatemala]])</f>
        <v>0.71645313553607703</v>
      </c>
      <c r="AK148" s="7" cm="1">
        <f t="array" aca="1" ref="AK148" ca="1">variacion_mensual(IMAE[[#This Row],[Honduras]])</f>
        <v>0.4884109506876344</v>
      </c>
      <c r="AL148" s="7" cm="1">
        <f t="array" aca="1" ref="AL148" ca="1">variacion_mensual(IMAE[[#This Row],[Nicaragua]])</f>
        <v>0.14889261120416553</v>
      </c>
      <c r="AM148" s="7" cm="1">
        <f t="array" aca="1" ref="AM148" ca="1">variacion_mensual(IMAE[[#This Row],[República Dominicana]])</f>
        <v>0.90860817747360212</v>
      </c>
    </row>
    <row r="149" spans="1:39" x14ac:dyDescent="0.25">
      <c r="A149" s="5">
        <v>43221</v>
      </c>
      <c r="B149" s="3">
        <v>103.3</v>
      </c>
      <c r="C149" s="3">
        <v>110.8</v>
      </c>
      <c r="D149" s="3">
        <v>120.02</v>
      </c>
      <c r="E149" s="3">
        <v>235.63</v>
      </c>
      <c r="F149" s="3">
        <v>150.93</v>
      </c>
      <c r="G149" s="3">
        <v>172.17</v>
      </c>
      <c r="I149" s="6">
        <v>43221</v>
      </c>
      <c r="J149" s="7" cm="1">
        <f t="array" aca="1" ref="J149" ca="1">variacion_interanual(IMAE[[#This Row],[Costa Rica]])</f>
        <v>3.7148594377510058</v>
      </c>
      <c r="K149" s="7" cm="1">
        <f t="array" aca="1" ref="K149" ca="1">variacion_interanual(IMAE[[#This Row],[El Salvador]])</f>
        <v>2.2328842959955741</v>
      </c>
      <c r="L149" s="7" cm="1">
        <f t="array" aca="1" ref="L149" ca="1">variacion_interanual(IMAE[[#This Row],[Guatemala]])</f>
        <v>4.4378698224851965</v>
      </c>
      <c r="M149" s="7" cm="1">
        <f t="array" aca="1" ref="M149" ca="1">variacion_interanual(IMAE[[#This Row],[Honduras]])</f>
        <v>3.7469179288481813</v>
      </c>
      <c r="N149" s="7" cm="1">
        <f t="array" aca="1" ref="N149" ca="1">variacion_interanual(IMAE[[#This Row],[Nicaragua]])</f>
        <v>-3.9946568284460304</v>
      </c>
      <c r="O149" s="7" cm="1">
        <f t="array" aca="1" ref="O149" ca="1">variacion_interanual(IMAE[[#This Row],[República Dominicana]])</f>
        <v>7.6668125820774202</v>
      </c>
      <c r="Q149" s="6">
        <v>43221</v>
      </c>
      <c r="R149" s="7" cm="1">
        <f t="array" aca="1" ref="R149" ca="1">variacion_acumulada(IMAE[[#This Row],[Costa Rica]],IMAE_VA[[#This Row],[Mes]])</f>
        <v>3.4882078802428884</v>
      </c>
      <c r="S149" s="7" cm="1">
        <f t="array" aca="1" ref="S149" ca="1">variacion_acumulada(IMAE[[#This Row],[El Salvador]],IMAE_VA[[#This Row],[Mes]])</f>
        <v>2.8858808046625439</v>
      </c>
      <c r="T149" s="7" cm="1">
        <f t="array" aca="1" ref="T149" ca="1">variacion_acumulada(IMAE[[#This Row],[Guatemala]],IMAE_VA[[#This Row],[Mes]])</f>
        <v>3.4109555563313743</v>
      </c>
      <c r="U149" s="7" cm="1">
        <f t="array" aca="1" ref="U149" ca="1">variacion_acumulada(IMAE[[#This Row],[Honduras]],IMAE_VA[[#This Row],[Mes]])</f>
        <v>3.692157385202921</v>
      </c>
      <c r="V149" s="7" cm="1">
        <f t="array" aca="1" ref="V149" ca="1">variacion_acumulada(IMAE[[#This Row],[Nicaragua]],IMAE_VA[[#This Row],[Mes]])</f>
        <v>1.8712057173595698</v>
      </c>
      <c r="W149" s="7" cm="1">
        <f t="array" aca="1" ref="W149" ca="1">variacion_acumulada(IMAE[[#This Row],[República Dominicana]],IMAE_VA[[#This Row],[Mes]])</f>
        <v>7.2037386491723421</v>
      </c>
      <c r="Y149" s="6">
        <f>IMAE[[#This Row],[Mes]]</f>
        <v>43221</v>
      </c>
      <c r="Z149" s="7" cm="1">
        <f t="array" aca="1" ref="Z149" ca="1">crecimiento_ultimo_año(IMAE[[#This Row],[Costa Rica]])</f>
        <v>3.1463110900265212</v>
      </c>
      <c r="AA149" s="7" cm="1">
        <f t="array" aca="1" ref="AA149" ca="1">crecimiento_ultimo_año(IMAE[[#This Row],[El Salvador]])</f>
        <v>2.3934663561402392</v>
      </c>
      <c r="AB149" s="7" cm="1">
        <f t="array" aca="1" ref="AB149" ca="1">crecimiento_ultimo_año(IMAE[[#This Row],[Guatemala]])</f>
        <v>2.8403792067793088</v>
      </c>
      <c r="AC149" s="7" cm="1">
        <f t="array" aca="1" ref="AC149" ca="1">crecimiento_ultimo_año(IMAE[[#This Row],[Honduras]])</f>
        <v>4.5059705428108776</v>
      </c>
      <c r="AD149" s="7" cm="1">
        <f t="array" aca="1" ref="AD149" ca="1">crecimiento_ultimo_año(IMAE[[#This Row],[Nicaragua]])</f>
        <v>3.0699288602503927</v>
      </c>
      <c r="AE149" s="7" cm="1">
        <f t="array" aca="1" ref="AE149" ca="1">crecimiento_ultimo_año(IMAE[[#This Row],[República Dominicana]])</f>
        <v>5.9883506362221395</v>
      </c>
      <c r="AG149" s="6">
        <f>IMAE[[#This Row],[Mes]]</f>
        <v>43221</v>
      </c>
      <c r="AH149" s="7" cm="1">
        <f t="array" aca="1" ref="AH149" ca="1">variacion_mensual(IMAE[[#This Row],[Costa Rica]])</f>
        <v>0.33997085964059259</v>
      </c>
      <c r="AI149" s="7" cm="1">
        <f t="array" aca="1" ref="AI149" ca="1">variacion_mensual(IMAE[[#This Row],[El Salvador]])</f>
        <v>0.29872363537610802</v>
      </c>
      <c r="AJ149" s="7" cm="1">
        <f t="array" aca="1" ref="AJ149" ca="1">variacion_mensual(IMAE[[#This Row],[Guatemala]])</f>
        <v>0.44355176165369326</v>
      </c>
      <c r="AK149" s="7" cm="1">
        <f t="array" aca="1" ref="AK149" ca="1">variacion_mensual(IMAE[[#This Row],[Honduras]])</f>
        <v>0.46045619270944638</v>
      </c>
      <c r="AL149" s="7" cm="1">
        <f t="array" aca="1" ref="AL149" ca="1">variacion_mensual(IMAE[[#This Row],[Nicaragua]])</f>
        <v>-6.5043672179892269</v>
      </c>
      <c r="AM149" s="7" cm="1">
        <f t="array" aca="1" ref="AM149" ca="1">variacion_mensual(IMAE[[#This Row],[República Dominicana]])</f>
        <v>0.66654972811786006</v>
      </c>
    </row>
    <row r="150" spans="1:39" x14ac:dyDescent="0.25">
      <c r="A150" s="5">
        <v>43252</v>
      </c>
      <c r="B150" s="3">
        <v>103.5</v>
      </c>
      <c r="C150" s="3">
        <v>110.84</v>
      </c>
      <c r="D150" s="3">
        <v>120.12</v>
      </c>
      <c r="E150" s="3">
        <v>236.48</v>
      </c>
      <c r="F150" s="3">
        <v>151.27000000000001</v>
      </c>
      <c r="G150" s="3">
        <v>172.87</v>
      </c>
      <c r="I150" s="6">
        <v>43252</v>
      </c>
      <c r="J150" s="7" cm="1">
        <f t="array" aca="1" ref="J150" ca="1">variacion_interanual(IMAE[[#This Row],[Costa Rica]])</f>
        <v>3.7385987771875406</v>
      </c>
      <c r="K150" s="7" cm="1">
        <f t="array" aca="1" ref="K150" ca="1">variacion_interanual(IMAE[[#This Row],[El Salvador]])</f>
        <v>1.762761659933898</v>
      </c>
      <c r="L150" s="7" cm="1">
        <f t="array" aca="1" ref="L150" ca="1">variacion_interanual(IMAE[[#This Row],[Guatemala]])</f>
        <v>4.316109422492409</v>
      </c>
      <c r="M150" s="7" cm="1">
        <f t="array" aca="1" ref="M150" ca="1">variacion_interanual(IMAE[[#This Row],[Honduras]])</f>
        <v>3.7283972278270072</v>
      </c>
      <c r="N150" s="7" cm="1">
        <f t="array" aca="1" ref="N150" ca="1">variacion_interanual(IMAE[[#This Row],[Nicaragua]])</f>
        <v>-3.9616532283664463</v>
      </c>
      <c r="O150" s="7" cm="1">
        <f t="array" aca="1" ref="O150" ca="1">variacion_interanual(IMAE[[#This Row],[República Dominicana]])</f>
        <v>7.7407291991274718</v>
      </c>
      <c r="Q150" s="6">
        <v>43252</v>
      </c>
      <c r="R150" s="7" cm="1">
        <f t="array" aca="1" ref="R150" ca="1">variacion_acumulada(IMAE[[#This Row],[Costa Rica]],IMAE_VA[[#This Row],[Mes]])</f>
        <v>3.5301625688566318</v>
      </c>
      <c r="S150" s="7" cm="1">
        <f t="array" aca="1" ref="S150" ca="1">variacion_acumulada(IMAE[[#This Row],[El Salvador]],IMAE_VA[[#This Row],[Mes]])</f>
        <v>2.6949845510439996</v>
      </c>
      <c r="T150" s="7" cm="1">
        <f t="array" aca="1" ref="T150" ca="1">variacion_acumulada(IMAE[[#This Row],[Guatemala]],IMAE_VA[[#This Row],[Mes]])</f>
        <v>3.5624482202293528</v>
      </c>
      <c r="U150" s="7" cm="1">
        <f t="array" aca="1" ref="U150" ca="1">variacion_acumulada(IMAE[[#This Row],[Honduras]],IMAE_VA[[#This Row],[Mes]])</f>
        <v>3.6982598162318414</v>
      </c>
      <c r="V150" s="7" cm="1">
        <f t="array" aca="1" ref="V150" ca="1">variacion_acumulada(IMAE[[#This Row],[Nicaragua]],IMAE_VA[[#This Row],[Mes]])</f>
        <v>0.89204830063200902</v>
      </c>
      <c r="W150" s="7" cm="1">
        <f t="array" aca="1" ref="W150" ca="1">variacion_acumulada(IMAE[[#This Row],[República Dominicana]],IMAE_VA[[#This Row],[Mes]])</f>
        <v>7.2944297082228049</v>
      </c>
      <c r="Y150" s="6">
        <f>IMAE[[#This Row],[Mes]]</f>
        <v>43252</v>
      </c>
      <c r="Z150" s="7" cm="1">
        <f t="array" aca="1" ref="Z150" ca="1">crecimiento_ultimo_año(IMAE[[#This Row],[Costa Rica]])</f>
        <v>3.204380672311502</v>
      </c>
      <c r="AA150" s="7" cm="1">
        <f t="array" aca="1" ref="AA150" ca="1">crecimiento_ultimo_año(IMAE[[#This Row],[El Salvador]])</f>
        <v>2.319118201230963</v>
      </c>
      <c r="AB150" s="7" cm="1">
        <f t="array" aca="1" ref="AB150" ca="1">crecimiento_ultimo_año(IMAE[[#This Row],[Guatemala]])</f>
        <v>2.9302124605435687</v>
      </c>
      <c r="AC150" s="7" cm="1">
        <f t="array" aca="1" ref="AC150" ca="1">crecimiento_ultimo_año(IMAE[[#This Row],[Honduras]])</f>
        <v>4.3200203930154002</v>
      </c>
      <c r="AD150" s="7" cm="1">
        <f t="array" aca="1" ref="AD150" ca="1">crecimiento_ultimo_año(IMAE[[#This Row],[Nicaragua]])</f>
        <v>2.3861346665661198</v>
      </c>
      <c r="AE150" s="7" cm="1">
        <f t="array" aca="1" ref="AE150" ca="1">crecimiento_ultimo_año(IMAE[[#This Row],[República Dominicana]])</f>
        <v>6.2565277629756055</v>
      </c>
      <c r="AG150" s="6">
        <f>IMAE[[#This Row],[Mes]]</f>
        <v>43252</v>
      </c>
      <c r="AH150" s="7" cm="1">
        <f t="array" aca="1" ref="AH150" ca="1">variacion_mensual(IMAE[[#This Row],[Costa Rica]])</f>
        <v>0.19361084220717029</v>
      </c>
      <c r="AI150" s="7" cm="1">
        <f t="array" aca="1" ref="AI150" ca="1">variacion_mensual(IMAE[[#This Row],[El Salvador]])</f>
        <v>3.6101083032491488E-2</v>
      </c>
      <c r="AJ150" s="7" cm="1">
        <f t="array" aca="1" ref="AJ150" ca="1">variacion_mensual(IMAE[[#This Row],[Guatemala]])</f>
        <v>8.3319446758878257E-2</v>
      </c>
      <c r="AK150" s="7" cm="1">
        <f t="array" aca="1" ref="AK150" ca="1">variacion_mensual(IMAE[[#This Row],[Honduras]])</f>
        <v>0.3607350507150997</v>
      </c>
      <c r="AL150" s="7" cm="1">
        <f t="array" aca="1" ref="AL150" ca="1">variacion_mensual(IMAE[[#This Row],[Nicaragua]])</f>
        <v>0.22526999271186288</v>
      </c>
      <c r="AM150" s="7" cm="1">
        <f t="array" aca="1" ref="AM150" ca="1">variacion_mensual(IMAE[[#This Row],[República Dominicana]])</f>
        <v>0.40657489690423265</v>
      </c>
    </row>
    <row r="151" spans="1:39" x14ac:dyDescent="0.25">
      <c r="A151" s="5">
        <v>43282</v>
      </c>
      <c r="B151" s="3">
        <v>103.54</v>
      </c>
      <c r="C151" s="3">
        <v>110.88</v>
      </c>
      <c r="D151" s="3">
        <v>119.95</v>
      </c>
      <c r="E151" s="3">
        <v>237.14</v>
      </c>
      <c r="F151" s="3">
        <v>151.44</v>
      </c>
      <c r="G151" s="3">
        <v>173.05</v>
      </c>
      <c r="I151" s="6">
        <v>43282</v>
      </c>
      <c r="J151" s="7" cm="1">
        <f t="array" aca="1" ref="J151" ca="1">variacion_interanual(IMAE[[#This Row],[Costa Rica]])</f>
        <v>3.6125287701390896</v>
      </c>
      <c r="K151" s="7" cm="1">
        <f t="array" aca="1" ref="K151" ca="1">variacion_interanual(IMAE[[#This Row],[El Salvador]])</f>
        <v>2.5242718446601753</v>
      </c>
      <c r="L151" s="7" cm="1">
        <f t="array" aca="1" ref="L151" ca="1">variacion_interanual(IMAE[[#This Row],[Guatemala]])</f>
        <v>4.0149150190773586</v>
      </c>
      <c r="M151" s="7" cm="1">
        <f t="array" aca="1" ref="M151" ca="1">variacion_interanual(IMAE[[#This Row],[Honduras]])</f>
        <v>3.7130986223485651</v>
      </c>
      <c r="N151" s="7" cm="1">
        <f t="array" aca="1" ref="N151" ca="1">variacion_interanual(IMAE[[#This Row],[Nicaragua]])</f>
        <v>-4.0364995881122852</v>
      </c>
      <c r="O151" s="7" cm="1">
        <f t="array" aca="1" ref="O151" ca="1">variacion_interanual(IMAE[[#This Row],[República Dominicana]])</f>
        <v>7.5713308882948915</v>
      </c>
      <c r="Q151" s="6">
        <v>43282</v>
      </c>
      <c r="R151" s="7" cm="1">
        <f t="array" aca="1" ref="R151" ca="1">variacion_acumulada(IMAE[[#This Row],[Costa Rica]],IMAE_VA[[#This Row],[Mes]])</f>
        <v>3.5419992234350106</v>
      </c>
      <c r="S151" s="7" cm="1">
        <f t="array" aca="1" ref="S151" ca="1">variacion_acumulada(IMAE[[#This Row],[El Salvador]],IMAE_VA[[#This Row],[Mes]])</f>
        <v>2.6703339252573732</v>
      </c>
      <c r="T151" s="7" cm="1">
        <f t="array" aca="1" ref="T151" ca="1">variacion_acumulada(IMAE[[#This Row],[Guatemala]],IMAE_VA[[#This Row],[Mes]])</f>
        <v>3.6274009435723897</v>
      </c>
      <c r="U151" s="7" cm="1">
        <f t="array" aca="1" ref="U151" ca="1">variacion_acumulada(IMAE[[#This Row],[Honduras]],IMAE_VA[[#This Row],[Mes]])</f>
        <v>3.7004037838144876</v>
      </c>
      <c r="V151" s="7" cm="1">
        <f t="array" aca="1" ref="V151" ca="1">variacion_acumulada(IMAE[[#This Row],[Nicaragua]],IMAE_VA[[#This Row],[Mes]])</f>
        <v>0.18246510354895662</v>
      </c>
      <c r="W151" s="7" cm="1">
        <f t="array" aca="1" ref="W151" ca="1">variacion_acumulada(IMAE[[#This Row],[República Dominicana]],IMAE_VA[[#This Row],[Mes]])</f>
        <v>7.3345275494864692</v>
      </c>
      <c r="Y151" s="6">
        <f>IMAE[[#This Row],[Mes]]</f>
        <v>43282</v>
      </c>
      <c r="Z151" s="7" cm="1">
        <f t="array" aca="1" ref="Z151" ca="1">crecimiento_ultimo_año(IMAE[[#This Row],[Costa Rica]])</f>
        <v>3.2703267797524749</v>
      </c>
      <c r="AA151" s="7" cm="1">
        <f t="array" aca="1" ref="AA151" ca="1">crecimiento_ultimo_año(IMAE[[#This Row],[El Salvador]])</f>
        <v>2.3759132097952218</v>
      </c>
      <c r="AB151" s="7" cm="1">
        <f t="array" aca="1" ref="AB151" ca="1">crecimiento_ultimo_año(IMAE[[#This Row],[Guatemala]])</f>
        <v>3.0060193437162042</v>
      </c>
      <c r="AC151" s="7" cm="1">
        <f t="array" aca="1" ref="AC151" ca="1">crecimiento_ultimo_año(IMAE[[#This Row],[Honduras]])</f>
        <v>4.1401463993373966</v>
      </c>
      <c r="AD151" s="7" cm="1">
        <f t="array" aca="1" ref="AD151" ca="1">crecimiento_ultimo_año(IMAE[[#This Row],[Nicaragua]])</f>
        <v>1.7163417646743007</v>
      </c>
      <c r="AE151" s="7" cm="1">
        <f t="array" aca="1" ref="AE151" ca="1">crecimiento_ultimo_año(IMAE[[#This Row],[República Dominicana]])</f>
        <v>6.5263795080922948</v>
      </c>
      <c r="AG151" s="6">
        <f>IMAE[[#This Row],[Mes]]</f>
        <v>43282</v>
      </c>
      <c r="AH151" s="7" cm="1">
        <f t="array" aca="1" ref="AH151" ca="1">variacion_mensual(IMAE[[#This Row],[Costa Rica]])</f>
        <v>3.8647342995168366E-2</v>
      </c>
      <c r="AI151" s="7" cm="1">
        <f t="array" aca="1" ref="AI151" ca="1">variacion_mensual(IMAE[[#This Row],[El Salvador]])</f>
        <v>3.6088054853844476E-2</v>
      </c>
      <c r="AJ151" s="7" cm="1">
        <f t="array" aca="1" ref="AJ151" ca="1">variacion_mensual(IMAE[[#This Row],[Guatemala]])</f>
        <v>-0.14152514152514506</v>
      </c>
      <c r="AK151" s="7" cm="1">
        <f t="array" aca="1" ref="AK151" ca="1">variacion_mensual(IMAE[[#This Row],[Honduras]])</f>
        <v>0.27909336941813745</v>
      </c>
      <c r="AL151" s="7" cm="1">
        <f t="array" aca="1" ref="AL151" ca="1">variacion_mensual(IMAE[[#This Row],[Nicaragua]])</f>
        <v>0.11238183380708477</v>
      </c>
      <c r="AM151" s="7" cm="1">
        <f t="array" aca="1" ref="AM151" ca="1">variacion_mensual(IMAE[[#This Row],[República Dominicana]])</f>
        <v>0.10412448660843676</v>
      </c>
    </row>
    <row r="152" spans="1:39" x14ac:dyDescent="0.25">
      <c r="A152" s="5">
        <v>43313</v>
      </c>
      <c r="B152" s="3">
        <v>103.51</v>
      </c>
      <c r="C152" s="3">
        <v>110.4</v>
      </c>
      <c r="D152" s="3">
        <v>119.68</v>
      </c>
      <c r="E152" s="3">
        <v>237.65</v>
      </c>
      <c r="F152" s="3">
        <v>151.38</v>
      </c>
      <c r="G152" s="3">
        <v>172.88</v>
      </c>
      <c r="I152" s="6">
        <v>43313</v>
      </c>
      <c r="J152" s="7" cm="1">
        <f t="array" aca="1" ref="J152" ca="1">variacion_interanual(IMAE[[#This Row],[Costa Rica]])</f>
        <v>3.334331636218435</v>
      </c>
      <c r="K152" s="7" cm="1">
        <f t="array" aca="1" ref="K152" ca="1">variacion_interanual(IMAE[[#This Row],[El Salvador]])</f>
        <v>2.841173730787161</v>
      </c>
      <c r="L152" s="7" cm="1">
        <f t="array" aca="1" ref="L152" ca="1">variacion_interanual(IMAE[[#This Row],[Guatemala]])</f>
        <v>3.7178265014299328</v>
      </c>
      <c r="M152" s="7" cm="1">
        <f t="array" aca="1" ref="M152" ca="1">variacion_interanual(IMAE[[#This Row],[Honduras]])</f>
        <v>3.6912605262009679</v>
      </c>
      <c r="N152" s="7" cm="1">
        <f t="array" aca="1" ref="N152" ca="1">variacion_interanual(IMAE[[#This Row],[Nicaragua]])</f>
        <v>-4.3049497439787583</v>
      </c>
      <c r="O152" s="7" cm="1">
        <f t="array" aca="1" ref="O152" ca="1">variacion_interanual(IMAE[[#This Row],[República Dominicana]])</f>
        <v>7.1658814778080782</v>
      </c>
      <c r="Q152" s="6">
        <v>43313</v>
      </c>
      <c r="R152" s="7" cm="1">
        <f t="array" aca="1" ref="R152" ca="1">variacion_acumulada(IMAE[[#This Row],[Costa Rica]],IMAE_VA[[#This Row],[Mes]])</f>
        <v>3.5158508685924073</v>
      </c>
      <c r="S152" s="7" cm="1">
        <f t="array" aca="1" ref="S152" ca="1">variacion_acumulada(IMAE[[#This Row],[El Salvador]],IMAE_VA[[#This Row],[Mes]])</f>
        <v>2.6917507473841695</v>
      </c>
      <c r="T152" s="7" cm="1">
        <f t="array" aca="1" ref="T152" ca="1">variacion_acumulada(IMAE[[#This Row],[Guatemala]],IMAE_VA[[#This Row],[Mes]])</f>
        <v>3.6387582723789835</v>
      </c>
      <c r="U152" s="7" cm="1">
        <f t="array" aca="1" ref="U152" ca="1">variacion_acumulada(IMAE[[#This Row],[Honduras]],IMAE_VA[[#This Row],[Mes]])</f>
        <v>3.6992471242796698</v>
      </c>
      <c r="V152" s="7" cm="1">
        <f t="array" aca="1" ref="V152" ca="1">variacion_acumulada(IMAE[[#This Row],[Nicaragua]],IMAE_VA[[#This Row],[Mes]])</f>
        <v>-0.3834838833124854</v>
      </c>
      <c r="W152" s="7" cm="1">
        <f t="array" aca="1" ref="W152" ca="1">variacion_acumulada(IMAE[[#This Row],[República Dominicana]],IMAE_VA[[#This Row],[Mes]])</f>
        <v>7.3131430637542127</v>
      </c>
      <c r="Y152" s="6">
        <f>IMAE[[#This Row],[Mes]]</f>
        <v>43313</v>
      </c>
      <c r="Z152" s="7" cm="1">
        <f t="array" aca="1" ref="Z152" ca="1">crecimiento_ultimo_año(IMAE[[#This Row],[Costa Rica]])</f>
        <v>3.3236872655080019</v>
      </c>
      <c r="AA152" s="7" cm="1">
        <f t="array" aca="1" ref="AA152" ca="1">crecimiento_ultimo_año(IMAE[[#This Row],[El Salvador]])</f>
        <v>2.4904679511771111</v>
      </c>
      <c r="AB152" s="7" cm="1">
        <f t="array" aca="1" ref="AB152" ca="1">crecimiento_ultimo_año(IMAE[[#This Row],[Guatemala]])</f>
        <v>3.0776967196985749</v>
      </c>
      <c r="AC152" s="7" cm="1">
        <f t="array" aca="1" ref="AC152" ca="1">crecimiento_ultimo_año(IMAE[[#This Row],[Honduras]])</f>
        <v>3.9797816987978019</v>
      </c>
      <c r="AD152" s="7" cm="1">
        <f t="array" aca="1" ref="AD152" ca="1">crecimiento_ultimo_año(IMAE[[#This Row],[Nicaragua]])</f>
        <v>1.0283505706516261</v>
      </c>
      <c r="AE152" s="7" cm="1">
        <f t="array" aca="1" ref="AE152" ca="1">crecimiento_ultimo_año(IMAE[[#This Row],[República Dominicana]])</f>
        <v>6.7541757270817904</v>
      </c>
      <c r="AG152" s="6">
        <f>IMAE[[#This Row],[Mes]]</f>
        <v>43313</v>
      </c>
      <c r="AH152" s="7" cm="1">
        <f t="array" aca="1" ref="AH152" ca="1">variacion_mensual(IMAE[[#This Row],[Costa Rica]])</f>
        <v>-2.897430944562851E-2</v>
      </c>
      <c r="AI152" s="7" cm="1">
        <f t="array" aca="1" ref="AI152" ca="1">variacion_mensual(IMAE[[#This Row],[El Salvador]])</f>
        <v>-0.43290043290041824</v>
      </c>
      <c r="AJ152" s="7" cm="1">
        <f t="array" aca="1" ref="AJ152" ca="1">variacion_mensual(IMAE[[#This Row],[Guatemala]])</f>
        <v>-0.22509378907877853</v>
      </c>
      <c r="AK152" s="7" cm="1">
        <f t="array" aca="1" ref="AK152" ca="1">variacion_mensual(IMAE[[#This Row],[Honduras]])</f>
        <v>0.21506283208232446</v>
      </c>
      <c r="AL152" s="7" cm="1">
        <f t="array" aca="1" ref="AL152" ca="1">variacion_mensual(IMAE[[#This Row],[Nicaragua]])</f>
        <v>-3.961965134706702E-2</v>
      </c>
      <c r="AM152" s="7" cm="1">
        <f t="array" aca="1" ref="AM152" ca="1">variacion_mensual(IMAE[[#This Row],[República Dominicana]])</f>
        <v>-9.8237503611686705E-2</v>
      </c>
    </row>
    <row r="153" spans="1:39" x14ac:dyDescent="0.25">
      <c r="A153" s="5">
        <v>43344</v>
      </c>
      <c r="B153" s="3">
        <v>103.42</v>
      </c>
      <c r="C153" s="3">
        <v>109.31</v>
      </c>
      <c r="D153" s="3">
        <v>119.36</v>
      </c>
      <c r="E153" s="3">
        <v>238.04</v>
      </c>
      <c r="F153" s="3">
        <v>151.08000000000001</v>
      </c>
      <c r="G153" s="3">
        <v>172.56</v>
      </c>
      <c r="I153" s="6">
        <v>43344</v>
      </c>
      <c r="J153" s="7" cm="1">
        <f t="array" aca="1" ref="J153" ca="1">variacion_interanual(IMAE[[#This Row],[Costa Rica]])</f>
        <v>2.8440731901352434</v>
      </c>
      <c r="K153" s="7" cm="1">
        <f t="array" aca="1" ref="K153" ca="1">variacion_interanual(IMAE[[#This Row],[El Salvador]])</f>
        <v>2.082555098991401</v>
      </c>
      <c r="L153" s="7" cm="1">
        <f t="array" aca="1" ref="L153" ca="1">variacion_interanual(IMAE[[#This Row],[Guatemala]])</f>
        <v>3.4405061097148693</v>
      </c>
      <c r="M153" s="7" cm="1">
        <f t="array" aca="1" ref="M153" ca="1">variacion_interanual(IMAE[[#This Row],[Honduras]])</f>
        <v>3.6578993206758392</v>
      </c>
      <c r="N153" s="7" cm="1">
        <f t="array" aca="1" ref="N153" ca="1">variacion_interanual(IMAE[[#This Row],[Nicaragua]])</f>
        <v>-4.735481430102773</v>
      </c>
      <c r="O153" s="7" cm="1">
        <f t="array" aca="1" ref="O153" ca="1">variacion_interanual(IMAE[[#This Row],[República Dominicana]])</f>
        <v>6.597479614529278</v>
      </c>
      <c r="Q153" s="6">
        <v>43344</v>
      </c>
      <c r="R153" s="7" cm="1">
        <f t="array" aca="1" ref="R153" ca="1">variacion_acumulada(IMAE[[#This Row],[Costa Rica]],IMAE_VA[[#This Row],[Mes]])</f>
        <v>3.4404642339024516</v>
      </c>
      <c r="S153" s="7" cm="1">
        <f t="array" aca="1" ref="S153" ca="1">variacion_acumulada(IMAE[[#This Row],[El Salvador]],IMAE_VA[[#This Row],[Mes]])</f>
        <v>2.6240398588333047</v>
      </c>
      <c r="T153" s="7" cm="1">
        <f t="array" aca="1" ref="T153" ca="1">variacion_acumulada(IMAE[[#This Row],[Guatemala]],IMAE_VA[[#This Row],[Mes]])</f>
        <v>3.6166365280289492</v>
      </c>
      <c r="U153" s="7" cm="1">
        <f t="array" aca="1" ref="U153" ca="1">variacion_acumulada(IMAE[[#This Row],[Honduras]],IMAE_VA[[#This Row],[Mes]])</f>
        <v>3.6945957596896006</v>
      </c>
      <c r="V153" s="7" cm="1">
        <f t="array" aca="1" ref="V153" ca="1">variacion_acumulada(IMAE[[#This Row],[Nicaragua]],IMAE_VA[[#This Row],[Mes]])</f>
        <v>-0.87197780420136262</v>
      </c>
      <c r="W153" s="7" cm="1">
        <f t="array" aca="1" ref="W153" ca="1">variacion_acumulada(IMAE[[#This Row],[República Dominicana]],IMAE_VA[[#This Row],[Mes]])</f>
        <v>7.2323601397382475</v>
      </c>
      <c r="Y153" s="6">
        <f>IMAE[[#This Row],[Mes]]</f>
        <v>43344</v>
      </c>
      <c r="Z153" s="7" cm="1">
        <f t="array" aca="1" ref="Z153" ca="1">crecimiento_ultimo_año(IMAE[[#This Row],[Costa Rica]])</f>
        <v>3.335655589783193</v>
      </c>
      <c r="AA153" s="7" cm="1">
        <f t="array" aca="1" ref="AA153" ca="1">crecimiento_ultimo_año(IMAE[[#This Row],[El Salvador]])</f>
        <v>2.5518503456689823</v>
      </c>
      <c r="AB153" s="7" cm="1">
        <f t="array" aca="1" ref="AB153" ca="1">crecimiento_ultimo_año(IMAE[[#This Row],[Guatemala]])</f>
        <v>3.1580248889018225</v>
      </c>
      <c r="AC153" s="7" cm="1">
        <f t="array" aca="1" ref="AC153" ca="1">crecimiento_ultimo_año(IMAE[[#This Row],[Honduras]])</f>
        <v>3.8493683618827657</v>
      </c>
      <c r="AD153" s="7" cm="1">
        <f t="array" aca="1" ref="AD153" ca="1">crecimiento_ultimo_año(IMAE[[#This Row],[Nicaragua]])</f>
        <v>0.30576144204141897</v>
      </c>
      <c r="AE153" s="7" cm="1">
        <f t="array" aca="1" ref="AE153" ca="1">crecimiento_ultimo_año(IMAE[[#This Row],[República Dominicana]])</f>
        <v>6.9006951288280938</v>
      </c>
      <c r="AG153" s="6">
        <f>IMAE[[#This Row],[Mes]]</f>
        <v>43344</v>
      </c>
      <c r="AH153" s="7" cm="1">
        <f t="array" aca="1" ref="AH153" ca="1">variacion_mensual(IMAE[[#This Row],[Costa Rica]])</f>
        <v>-8.6948120954499775E-2</v>
      </c>
      <c r="AI153" s="7" cm="1">
        <f t="array" aca="1" ref="AI153" ca="1">variacion_mensual(IMAE[[#This Row],[El Salvador]])</f>
        <v>-0.98731884057970953</v>
      </c>
      <c r="AJ153" s="7" cm="1">
        <f t="array" aca="1" ref="AJ153" ca="1">variacion_mensual(IMAE[[#This Row],[Guatemala]])</f>
        <v>-0.2673796791443861</v>
      </c>
      <c r="AK153" s="7" cm="1">
        <f t="array" aca="1" ref="AK153" ca="1">variacion_mensual(IMAE[[#This Row],[Honduras]])</f>
        <v>0.16410687986534445</v>
      </c>
      <c r="AL153" s="7" cm="1">
        <f t="array" aca="1" ref="AL153" ca="1">variacion_mensual(IMAE[[#This Row],[Nicaragua]])</f>
        <v>-0.19817677368211273</v>
      </c>
      <c r="AM153" s="7" cm="1">
        <f t="array" aca="1" ref="AM153" ca="1">variacion_mensual(IMAE[[#This Row],[República Dominicana]])</f>
        <v>-0.18509949097639256</v>
      </c>
    </row>
    <row r="154" spans="1:39" x14ac:dyDescent="0.25">
      <c r="A154" s="5">
        <v>43374</v>
      </c>
      <c r="B154" s="3">
        <v>103.33</v>
      </c>
      <c r="C154" s="3">
        <v>108.73</v>
      </c>
      <c r="D154" s="3">
        <v>119.13</v>
      </c>
      <c r="E154" s="3">
        <v>238.42</v>
      </c>
      <c r="F154" s="3">
        <v>150.47</v>
      </c>
      <c r="G154" s="3">
        <v>172.44</v>
      </c>
      <c r="I154" s="6">
        <v>43374</v>
      </c>
      <c r="J154" s="7" cm="1">
        <f t="array" aca="1" ref="J154" ca="1">variacion_interanual(IMAE[[#This Row],[Costa Rica]])</f>
        <v>2.306930693069309</v>
      </c>
      <c r="K154" s="7" cm="1">
        <f t="array" aca="1" ref="K154" ca="1">variacion_interanual(IMAE[[#This Row],[El Salvador]])</f>
        <v>1.607326418091759</v>
      </c>
      <c r="L154" s="7" cm="1">
        <f t="array" aca="1" ref="L154" ca="1">variacion_interanual(IMAE[[#This Row],[Guatemala]])</f>
        <v>3.2501300052002025</v>
      </c>
      <c r="M154" s="7" cm="1">
        <f t="array" aca="1" ref="M154" ca="1">variacion_interanual(IMAE[[#This Row],[Honduras]])</f>
        <v>3.6293302038509889</v>
      </c>
      <c r="N154" s="7" cm="1">
        <f t="array" aca="1" ref="N154" ca="1">variacion_interanual(IMAE[[#This Row],[Nicaragua]])</f>
        <v>-5.4302055181949633</v>
      </c>
      <c r="O154" s="7" cm="1">
        <f t="array" aca="1" ref="O154" ca="1">variacion_interanual(IMAE[[#This Row],[República Dominicana]])</f>
        <v>6.0777559055118058</v>
      </c>
      <c r="Q154" s="6">
        <v>43374</v>
      </c>
      <c r="R154" s="7" cm="1">
        <f t="array" aca="1" ref="R154" ca="1">variacion_acumulada(IMAE[[#This Row],[Costa Rica]],IMAE_VA[[#This Row],[Mes]])</f>
        <v>3.3256443686691339</v>
      </c>
      <c r="S154" s="7" cm="1">
        <f t="array" aca="1" ref="S154" ca="1">variacion_acumulada(IMAE[[#This Row],[El Salvador]],IMAE_VA[[#This Row],[Mes]])</f>
        <v>2.5223979596603163</v>
      </c>
      <c r="T154" s="7" cm="1">
        <f t="array" aca="1" ref="T154" ca="1">variacion_acumulada(IMAE[[#This Row],[Guatemala]],IMAE_VA[[#This Row],[Mes]])</f>
        <v>3.5798484545320086</v>
      </c>
      <c r="U154" s="7" cm="1">
        <f t="array" aca="1" ref="U154" ca="1">variacion_acumulada(IMAE[[#This Row],[Honduras]],IMAE_VA[[#This Row],[Mes]])</f>
        <v>3.6879851018961407</v>
      </c>
      <c r="V154" s="7" cm="1">
        <f t="array" aca="1" ref="V154" ca="1">variacion_acumulada(IMAE[[#This Row],[Nicaragua]],IMAE_VA[[#This Row],[Mes]])</f>
        <v>-1.333341815151512</v>
      </c>
      <c r="W154" s="7" cm="1">
        <f t="array" aca="1" ref="W154" ca="1">variacion_acumulada(IMAE[[#This Row],[República Dominicana]],IMAE_VA[[#This Row],[Mes]])</f>
        <v>7.1148076935121374</v>
      </c>
      <c r="Y154" s="6">
        <f>IMAE[[#This Row],[Mes]]</f>
        <v>43374</v>
      </c>
      <c r="Z154" s="7" cm="1">
        <f t="array" aca="1" ref="Z154" ca="1">crecimiento_ultimo_año(IMAE[[#This Row],[Costa Rica]])</f>
        <v>3.2919363888353814</v>
      </c>
      <c r="AA154" s="7" cm="1">
        <f t="array" aca="1" ref="AA154" ca="1">crecimiento_ultimo_año(IMAE[[#This Row],[El Salvador]])</f>
        <v>2.5476214649994944</v>
      </c>
      <c r="AB154" s="7" cm="1">
        <f t="array" aca="1" ref="AB154" ca="1">crecimiento_ultimo_año(IMAE[[#This Row],[Guatemala]])</f>
        <v>3.2617851230067441</v>
      </c>
      <c r="AC154" s="7" cm="1">
        <f t="array" aca="1" ref="AC154" ca="1">crecimiento_ultimo_año(IMAE[[#This Row],[Honduras]])</f>
        <v>3.7548948459988463</v>
      </c>
      <c r="AD154" s="7" cm="1">
        <f t="array" aca="1" ref="AD154" ca="1">crecimiento_ultimo_año(IMAE[[#This Row],[Nicaragua]])</f>
        <v>-0.47499242033369748</v>
      </c>
      <c r="AE154" s="7" cm="1">
        <f t="array" aca="1" ref="AE154" ca="1">crecimiento_ultimo_año(IMAE[[#This Row],[República Dominicana]])</f>
        <v>6.9557916830644162</v>
      </c>
      <c r="AG154" s="6">
        <f>IMAE[[#This Row],[Mes]]</f>
        <v>43374</v>
      </c>
      <c r="AH154" s="7" cm="1">
        <f t="array" aca="1" ref="AH154" ca="1">variacion_mensual(IMAE[[#This Row],[Costa Rica]])</f>
        <v>-8.702378650164988E-2</v>
      </c>
      <c r="AI154" s="7" cm="1">
        <f t="array" aca="1" ref="AI154" ca="1">variacion_mensual(IMAE[[#This Row],[El Salvador]])</f>
        <v>-0.53060104290549859</v>
      </c>
      <c r="AJ154" s="7" cm="1">
        <f t="array" aca="1" ref="AJ154" ca="1">variacion_mensual(IMAE[[#This Row],[Guatemala]])</f>
        <v>-0.19269436997318978</v>
      </c>
      <c r="AK154" s="7" cm="1">
        <f t="array" aca="1" ref="AK154" ca="1">variacion_mensual(IMAE[[#This Row],[Honduras]])</f>
        <v>0.15963703579229271</v>
      </c>
      <c r="AL154" s="7" cm="1">
        <f t="array" aca="1" ref="AL154" ca="1">variacion_mensual(IMAE[[#This Row],[Nicaragua]])</f>
        <v>-0.40375959756421276</v>
      </c>
      <c r="AM154" s="7" cm="1">
        <f t="array" aca="1" ref="AM154" ca="1">variacion_mensual(IMAE[[#This Row],[República Dominicana]])</f>
        <v>-6.9541029207231819E-2</v>
      </c>
    </row>
    <row r="155" spans="1:39" x14ac:dyDescent="0.25">
      <c r="A155" s="5">
        <v>43405</v>
      </c>
      <c r="B155" s="3">
        <v>103.3</v>
      </c>
      <c r="C155" s="3">
        <v>109.23</v>
      </c>
      <c r="D155" s="3">
        <v>119.2</v>
      </c>
      <c r="E155" s="3">
        <v>238.82</v>
      </c>
      <c r="F155" s="3">
        <v>149.59</v>
      </c>
      <c r="G155" s="3">
        <v>172.73</v>
      </c>
      <c r="I155" s="6">
        <v>43405</v>
      </c>
      <c r="J155" s="7" cm="1">
        <f t="array" aca="1" ref="J155" ca="1">variacion_interanual(IMAE[[#This Row],[Costa Rica]])</f>
        <v>1.8436360051266698</v>
      </c>
      <c r="K155" s="7" cm="1">
        <f t="array" aca="1" ref="K155" ca="1">variacion_interanual(IMAE[[#This Row],[El Salvador]])</f>
        <v>1.562064156206433</v>
      </c>
      <c r="L155" s="7" cm="1">
        <f t="array" aca="1" ref="L155" ca="1">variacion_interanual(IMAE[[#This Row],[Guatemala]])</f>
        <v>3.1945286122413652</v>
      </c>
      <c r="M155" s="7" cm="1">
        <f t="array" aca="1" ref="M155" ca="1">variacion_interanual(IMAE[[#This Row],[Honduras]])</f>
        <v>3.6365214372504839</v>
      </c>
      <c r="N155" s="7" cm="1">
        <f t="array" aca="1" ref="N155" ca="1">variacion_interanual(IMAE[[#This Row],[Nicaragua]])</f>
        <v>-6.3482126087773043</v>
      </c>
      <c r="O155" s="7" cm="1">
        <f t="array" aca="1" ref="O155" ca="1">variacion_interanual(IMAE[[#This Row],[República Dominicana]])</f>
        <v>5.6840430739109049</v>
      </c>
      <c r="Q155" s="6">
        <v>43405</v>
      </c>
      <c r="R155" s="7" cm="1">
        <f t="array" aca="1" ref="R155" ca="1">variacion_acumulada(IMAE[[#This Row],[Costa Rica]],IMAE_VA[[#This Row],[Mes]])</f>
        <v>3.1888068600766317</v>
      </c>
      <c r="S155" s="7" cm="1">
        <f t="array" aca="1" ref="S155" ca="1">variacion_acumulada(IMAE[[#This Row],[El Salvador]],IMAE_VA[[#This Row],[Mes]])</f>
        <v>2.4347176474583287</v>
      </c>
      <c r="T155" s="7" cm="1">
        <f t="array" aca="1" ref="T155" ca="1">variacion_acumulada(IMAE[[#This Row],[Guatemala]],IMAE_VA[[#This Row],[Mes]])</f>
        <v>3.5446640316205702</v>
      </c>
      <c r="U155" s="7" cm="1">
        <f t="array" aca="1" ref="U155" ca="1">variacion_acumulada(IMAE[[#This Row],[Honduras]],IMAE_VA[[#This Row],[Mes]])</f>
        <v>3.6832449327902639</v>
      </c>
      <c r="V155" s="7" cm="1">
        <f t="array" aca="1" ref="V155" ca="1">variacion_acumulada(IMAE[[#This Row],[Nicaragua]],IMAE_VA[[#This Row],[Mes]])</f>
        <v>-1.7959023398702034</v>
      </c>
      <c r="W155" s="7" cm="1">
        <f t="array" aca="1" ref="W155" ca="1">variacion_acumulada(IMAE[[#This Row],[República Dominicana]],IMAE_VA[[#This Row],[Mes]])</f>
        <v>6.9819499917618932</v>
      </c>
      <c r="Y155" s="6">
        <f>IMAE[[#This Row],[Mes]]</f>
        <v>43405</v>
      </c>
      <c r="Z155" s="7" cm="1">
        <f t="array" aca="1" ref="Z155" ca="1">crecimiento_ultimo_año(IMAE[[#This Row],[Costa Rica]])</f>
        <v>3.1892943957631648</v>
      </c>
      <c r="AA155" s="7" cm="1">
        <f t="array" aca="1" ref="AA155" ca="1">crecimiento_ultimo_año(IMAE[[#This Row],[El Salvador]])</f>
        <v>2.4675577724952324</v>
      </c>
      <c r="AB155" s="7" cm="1">
        <f t="array" aca="1" ref="AB155" ca="1">crecimiento_ultimo_año(IMAE[[#This Row],[Guatemala]])</f>
        <v>3.3900886136531305</v>
      </c>
      <c r="AC155" s="7" cm="1">
        <f t="array" aca="1" ref="AC155" ca="1">crecimiento_ultimo_año(IMAE[[#This Row],[Honduras]])</f>
        <v>3.7014467322792788</v>
      </c>
      <c r="AD155" s="7" cm="1">
        <f t="array" aca="1" ref="AD155" ca="1">crecimiento_ultimo_año(IMAE[[#This Row],[Nicaragua]])</f>
        <v>-1.331339769997919</v>
      </c>
      <c r="AE155" s="7" cm="1">
        <f t="array" aca="1" ref="AE155" ca="1">crecimiento_ultimo_año(IMAE[[#This Row],[República Dominicana]])</f>
        <v>6.9315410445617731</v>
      </c>
      <c r="AG155" s="6">
        <f>IMAE[[#This Row],[Mes]]</f>
        <v>43405</v>
      </c>
      <c r="AH155" s="7" cm="1">
        <f t="array" aca="1" ref="AH155" ca="1">variacion_mensual(IMAE[[#This Row],[Costa Rica]])</f>
        <v>-2.9033194619176861E-2</v>
      </c>
      <c r="AI155" s="7" cm="1">
        <f t="array" aca="1" ref="AI155" ca="1">variacion_mensual(IMAE[[#This Row],[El Salvador]])</f>
        <v>0.45985468591924761</v>
      </c>
      <c r="AJ155" s="7" cm="1">
        <f t="array" aca="1" ref="AJ155" ca="1">variacion_mensual(IMAE[[#This Row],[Guatemala]])</f>
        <v>5.8759338537739403E-2</v>
      </c>
      <c r="AK155" s="7" cm="1">
        <f t="array" aca="1" ref="AK155" ca="1">variacion_mensual(IMAE[[#This Row],[Honduras]])</f>
        <v>0.16777116013757531</v>
      </c>
      <c r="AL155" s="7" cm="1">
        <f t="array" aca="1" ref="AL155" ca="1">variacion_mensual(IMAE[[#This Row],[Nicaragua]])</f>
        <v>-0.58483418621652072</v>
      </c>
      <c r="AM155" s="7" cm="1">
        <f t="array" aca="1" ref="AM155" ca="1">variacion_mensual(IMAE[[#This Row],[República Dominicana]])</f>
        <v>0.16817443748549099</v>
      </c>
    </row>
    <row r="156" spans="1:39" x14ac:dyDescent="0.25">
      <c r="A156" s="5">
        <v>43435</v>
      </c>
      <c r="B156" s="3">
        <v>103.38</v>
      </c>
      <c r="C156" s="3">
        <v>110.07</v>
      </c>
      <c r="D156" s="3">
        <v>119.71</v>
      </c>
      <c r="E156" s="3">
        <v>239.39</v>
      </c>
      <c r="F156" s="3">
        <v>148.61000000000001</v>
      </c>
      <c r="G156" s="3">
        <v>173.61</v>
      </c>
      <c r="I156" s="6">
        <v>43435</v>
      </c>
      <c r="J156" s="7" cm="1">
        <f t="array" aca="1" ref="J156" ca="1">variacion_interanual(IMAE[[#This Row],[Costa Rica]])</f>
        <v>1.6019656019655937</v>
      </c>
      <c r="K156" s="7" cm="1">
        <f t="array" aca="1" ref="K156" ca="1">variacion_interanual(IMAE[[#This Row],[El Salvador]])</f>
        <v>1.8506523549551179</v>
      </c>
      <c r="L156" s="7" cm="1">
        <f t="array" aca="1" ref="L156" ca="1">variacion_interanual(IMAE[[#This Row],[Guatemala]])</f>
        <v>3.2605882860346602</v>
      </c>
      <c r="M156" s="7" cm="1">
        <f t="array" aca="1" ref="M156" ca="1">variacion_interanual(IMAE[[#This Row],[Honduras]])</f>
        <v>3.6858974358974228</v>
      </c>
      <c r="N156" s="7" cm="1">
        <f t="array" aca="1" ref="N156" ca="1">variacion_interanual(IMAE[[#This Row],[Nicaragua]])</f>
        <v>-7.3157041287264519</v>
      </c>
      <c r="O156" s="7" cm="1">
        <f t="array" aca="1" ref="O156" ca="1">variacion_interanual(IMAE[[#This Row],[República Dominicana]])</f>
        <v>5.4738760631834804</v>
      </c>
      <c r="Q156" s="6">
        <v>43435</v>
      </c>
      <c r="R156" s="7" cm="1">
        <f t="array" aca="1" ref="R156" ca="1">variacion_acumulada(IMAE[[#This Row],[Costa Rica]],IMAE_VA[[#This Row],[Mes]])</f>
        <v>3.0542873329556075</v>
      </c>
      <c r="S156" s="7" cm="1">
        <f t="array" aca="1" ref="S156" ca="1">variacion_acumulada(IMAE[[#This Row],[El Salvador]],IMAE_VA[[#This Row],[Mes]])</f>
        <v>2.3856364159467569</v>
      </c>
      <c r="T156" s="7" cm="1">
        <f t="array" aca="1" ref="T156" ca="1">variacion_acumulada(IMAE[[#This Row],[Guatemala]],IMAE_VA[[#This Row],[Mes]])</f>
        <v>3.5208156821852077</v>
      </c>
      <c r="U156" s="7" cm="1">
        <f t="array" aca="1" ref="U156" ca="1">variacion_acumulada(IMAE[[#This Row],[Honduras]],IMAE_VA[[#This Row],[Mes]])</f>
        <v>3.6834690330253217</v>
      </c>
      <c r="V156" s="7" cm="1">
        <f t="array" aca="1" ref="V156" ca="1">variacion_acumulada(IMAE[[#This Row],[Nicaragua]],IMAE_VA[[#This Row],[Mes]])</f>
        <v>-2.2636702852975144</v>
      </c>
      <c r="W156" s="7" cm="1">
        <f t="array" aca="1" ref="W156" ca="1">variacion_acumulada(IMAE[[#This Row],[República Dominicana]],IMAE_VA[[#This Row],[Mes]])</f>
        <v>6.8529804490027324</v>
      </c>
      <c r="Y156" s="6">
        <f>IMAE[[#This Row],[Mes]]</f>
        <v>43435</v>
      </c>
      <c r="Z156" s="7" cm="1">
        <f t="array" aca="1" ref="Z156" ca="1">crecimiento_ultimo_año(IMAE[[#This Row],[Costa Rica]])</f>
        <v>3.0542873329556075</v>
      </c>
      <c r="AA156" s="7" cm="1">
        <f t="array" aca="1" ref="AA156" ca="1">crecimiento_ultimo_año(IMAE[[#This Row],[El Salvador]])</f>
        <v>2.3856364159467569</v>
      </c>
      <c r="AB156" s="7" cm="1">
        <f t="array" aca="1" ref="AB156" ca="1">crecimiento_ultimo_año(IMAE[[#This Row],[Guatemala]])</f>
        <v>3.5208156821852077</v>
      </c>
      <c r="AC156" s="7" cm="1">
        <f t="array" aca="1" ref="AC156" ca="1">crecimiento_ultimo_año(IMAE[[#This Row],[Honduras]])</f>
        <v>3.6834690330253217</v>
      </c>
      <c r="AD156" s="7" cm="1">
        <f t="array" aca="1" ref="AD156" ca="1">crecimiento_ultimo_año(IMAE[[#This Row],[Nicaragua]])</f>
        <v>-2.2636702852975144</v>
      </c>
      <c r="AE156" s="7" cm="1">
        <f t="array" aca="1" ref="AE156" ca="1">crecimiento_ultimo_año(IMAE[[#This Row],[República Dominicana]])</f>
        <v>6.8529804490027324</v>
      </c>
      <c r="AG156" s="6">
        <f>IMAE[[#This Row],[Mes]]</f>
        <v>43435</v>
      </c>
      <c r="AH156" s="7" cm="1">
        <f t="array" aca="1" ref="AH156" ca="1">variacion_mensual(IMAE[[#This Row],[Costa Rica]])</f>
        <v>7.7444336882859233E-2</v>
      </c>
      <c r="AI156" s="7" cm="1">
        <f t="array" aca="1" ref="AI156" ca="1">variacion_mensual(IMAE[[#This Row],[El Salvador]])</f>
        <v>0.76901950013732456</v>
      </c>
      <c r="AJ156" s="7" cm="1">
        <f t="array" aca="1" ref="AJ156" ca="1">variacion_mensual(IMAE[[#This Row],[Guatemala]])</f>
        <v>0.42785234899327396</v>
      </c>
      <c r="AK156" s="7" cm="1">
        <f t="array" aca="1" ref="AK156" ca="1">variacion_mensual(IMAE[[#This Row],[Honduras]])</f>
        <v>0.23867347793316007</v>
      </c>
      <c r="AL156" s="7" cm="1">
        <f t="array" aca="1" ref="AL156" ca="1">variacion_mensual(IMAE[[#This Row],[Nicaragua]])</f>
        <v>-0.65512400561533735</v>
      </c>
      <c r="AM156" s="7" cm="1">
        <f t="array" aca="1" ref="AM156" ca="1">variacion_mensual(IMAE[[#This Row],[República Dominicana]])</f>
        <v>0.50946564001621564</v>
      </c>
    </row>
    <row r="157" spans="1:39" x14ac:dyDescent="0.25">
      <c r="A157" s="5">
        <v>43466</v>
      </c>
      <c r="B157" s="3">
        <v>103.55</v>
      </c>
      <c r="C157" s="3">
        <v>110.73</v>
      </c>
      <c r="D157" s="3">
        <v>120.68</v>
      </c>
      <c r="E157" s="3">
        <v>240</v>
      </c>
      <c r="F157" s="3">
        <v>147.62</v>
      </c>
      <c r="G157" s="3">
        <v>174.98</v>
      </c>
      <c r="I157" s="6">
        <v>43466</v>
      </c>
      <c r="J157" s="7" cm="1">
        <f t="array" aca="1" ref="J157" ca="1">variacion_interanual(IMAE[[#This Row],[Costa Rica]])</f>
        <v>1.5793604080831747</v>
      </c>
      <c r="K157" s="7" cm="1">
        <f t="array" aca="1" ref="K157" ca="1">variacion_interanual(IMAE[[#This Row],[El Salvador]])</f>
        <v>2.4803331790837602</v>
      </c>
      <c r="L157" s="7" cm="1">
        <f t="array" aca="1" ref="L157" ca="1">variacion_interanual(IMAE[[#This Row],[Guatemala]])</f>
        <v>3.4547792541791633</v>
      </c>
      <c r="M157" s="7" cm="1">
        <f t="array" aca="1" ref="M157" ca="1">variacion_interanual(IMAE[[#This Row],[Honduras]])</f>
        <v>3.6672281974860832</v>
      </c>
      <c r="N157" s="7" cm="1">
        <f t="array" aca="1" ref="N157" ca="1">variacion_interanual(IMAE[[#This Row],[Nicaragua]])</f>
        <v>-8.1965174129353215</v>
      </c>
      <c r="O157" s="7" cm="1">
        <f t="array" aca="1" ref="O157" ca="1">variacion_interanual(IMAE[[#This Row],[República Dominicana]])</f>
        <v>5.3778982234266692</v>
      </c>
      <c r="Q157" s="6">
        <v>43466</v>
      </c>
      <c r="R157" s="7" cm="1">
        <f t="array" aca="1" ref="R157" ca="1">variacion_acumulada(IMAE[[#This Row],[Costa Rica]],IMAE_VA[[#This Row],[Mes]])</f>
        <v>1.5793604080831747</v>
      </c>
      <c r="S157" s="7" cm="1">
        <f t="array" aca="1" ref="S157" ca="1">variacion_acumulada(IMAE[[#This Row],[El Salvador]],IMAE_VA[[#This Row],[Mes]])</f>
        <v>2.4803331790837602</v>
      </c>
      <c r="T157" s="7" cm="1">
        <f t="array" aca="1" ref="T157" ca="1">variacion_acumulada(IMAE[[#This Row],[Guatemala]],IMAE_VA[[#This Row],[Mes]])</f>
        <v>3.4547792541791633</v>
      </c>
      <c r="U157" s="7" cm="1">
        <f t="array" aca="1" ref="U157" ca="1">variacion_acumulada(IMAE[[#This Row],[Honduras]],IMAE_VA[[#This Row],[Mes]])</f>
        <v>3.6672281974860832</v>
      </c>
      <c r="V157" s="7" cm="1">
        <f t="array" aca="1" ref="V157" ca="1">variacion_acumulada(IMAE[[#This Row],[Nicaragua]],IMAE_VA[[#This Row],[Mes]])</f>
        <v>-8.1965174129353215</v>
      </c>
      <c r="W157" s="7" cm="1">
        <f t="array" aca="1" ref="W157" ca="1">variacion_acumulada(IMAE[[#This Row],[República Dominicana]],IMAE_VA[[#This Row],[Mes]])</f>
        <v>5.3778982234266692</v>
      </c>
      <c r="Y157" s="6">
        <f>IMAE[[#This Row],[Mes]]</f>
        <v>43466</v>
      </c>
      <c r="Z157" s="7" cm="1">
        <f t="array" aca="1" ref="Z157" ca="1">crecimiento_ultimo_año(IMAE[[#This Row],[Costa Rica]])</f>
        <v>2.9157595599355046</v>
      </c>
      <c r="AA157" s="7" cm="1">
        <f t="array" aca="1" ref="AA157" ca="1">crecimiento_ultimo_año(IMAE[[#This Row],[El Salvador]])</f>
        <v>2.3512892915877881</v>
      </c>
      <c r="AB157" s="7" cm="1">
        <f t="array" aca="1" ref="AB157" ca="1">crecimiento_ultimo_año(IMAE[[#This Row],[Guatemala]])</f>
        <v>3.6347863803947167</v>
      </c>
      <c r="AC157" s="7" cm="1">
        <f t="array" aca="1" ref="AC157" ca="1">crecimiento_ultimo_año(IMAE[[#This Row],[Honduras]])</f>
        <v>3.6811382707041318</v>
      </c>
      <c r="AD157" s="7" cm="1">
        <f t="array" aca="1" ref="AD157" ca="1">crecimiento_ultimo_año(IMAE[[#This Row],[Nicaragua]])</f>
        <v>-3.2578455961388642</v>
      </c>
      <c r="AE157" s="7" cm="1">
        <f t="array" aca="1" ref="AE157" ca="1">crecimiento_ultimo_año(IMAE[[#This Row],[República Dominicana]])</f>
        <v>6.7418401306406084</v>
      </c>
      <c r="AG157" s="6">
        <f>IMAE[[#This Row],[Mes]]</f>
        <v>43466</v>
      </c>
      <c r="AH157" s="7" cm="1">
        <f t="array" aca="1" ref="AH157" ca="1">variacion_mensual(IMAE[[#This Row],[Costa Rica]])</f>
        <v>0.16444186496420432</v>
      </c>
      <c r="AI157" s="7" cm="1">
        <f t="array" aca="1" ref="AI157" ca="1">variacion_mensual(IMAE[[#This Row],[El Salvador]])</f>
        <v>0.59961842463887027</v>
      </c>
      <c r="AJ157" s="7" cm="1">
        <f t="array" aca="1" ref="AJ157" ca="1">variacion_mensual(IMAE[[#This Row],[Guatemala]])</f>
        <v>0.81029153788323427</v>
      </c>
      <c r="AK157" s="7" cm="1">
        <f t="array" aca="1" ref="AK157" ca="1">variacion_mensual(IMAE[[#This Row],[Honduras]])</f>
        <v>0.2548143197293129</v>
      </c>
      <c r="AL157" s="7" cm="1">
        <f t="array" aca="1" ref="AL157" ca="1">variacion_mensual(IMAE[[#This Row],[Nicaragua]])</f>
        <v>-0.66617320503331579</v>
      </c>
      <c r="AM157" s="7" cm="1">
        <f t="array" aca="1" ref="AM157" ca="1">variacion_mensual(IMAE[[#This Row],[República Dominicana]])</f>
        <v>0.78912505040031888</v>
      </c>
    </row>
    <row r="158" spans="1:39" x14ac:dyDescent="0.25">
      <c r="A158" s="5">
        <v>43497</v>
      </c>
      <c r="B158" s="3">
        <v>103.71</v>
      </c>
      <c r="C158" s="3">
        <v>111.31</v>
      </c>
      <c r="D158" s="3">
        <v>121.94</v>
      </c>
      <c r="E158" s="3">
        <v>240.69</v>
      </c>
      <c r="F158" s="3">
        <v>146.66</v>
      </c>
      <c r="G158" s="3">
        <v>176.56</v>
      </c>
      <c r="I158" s="6">
        <v>43497</v>
      </c>
      <c r="J158" s="7" cm="1">
        <f t="array" aca="1" ref="J158" ca="1">variacion_interanual(IMAE[[#This Row],[Costa Rica]])</f>
        <v>1.4774951076320875</v>
      </c>
      <c r="K158" s="7" cm="1">
        <f t="array" aca="1" ref="K158" ca="1">variacion_interanual(IMAE[[#This Row],[El Salvador]])</f>
        <v>2.6655598598044561</v>
      </c>
      <c r="L158" s="7" cm="1">
        <f t="array" aca="1" ref="L158" ca="1">variacion_interanual(IMAE[[#This Row],[Guatemala]])</f>
        <v>3.6904761904761996</v>
      </c>
      <c r="M158" s="7" cm="1">
        <f t="array" aca="1" ref="M158" ca="1">variacion_interanual(IMAE[[#This Row],[Honduras]])</f>
        <v>3.5804966217670042</v>
      </c>
      <c r="N158" s="7" cm="1">
        <f t="array" aca="1" ref="N158" ca="1">variacion_interanual(IMAE[[#This Row],[Nicaragua]])</f>
        <v>-8.9294585196224467</v>
      </c>
      <c r="O158" s="7" cm="1">
        <f t="array" aca="1" ref="O158" ca="1">variacion_interanual(IMAE[[#This Row],[República Dominicana]])</f>
        <v>5.2644130447743409</v>
      </c>
      <c r="Q158" s="6">
        <v>43497</v>
      </c>
      <c r="R158" s="7" cm="1">
        <f t="array" aca="1" ref="R158" ca="1">variacion_acumulada(IMAE[[#This Row],[Costa Rica]],IMAE_VA[[#This Row],[Mes]])</f>
        <v>1.5283628882139633</v>
      </c>
      <c r="S158" s="7" cm="1">
        <f t="array" aca="1" ref="S158" ca="1">variacion_acumulada(IMAE[[#This Row],[El Salvador]],IMAE_VA[[#This Row],[Mes]])</f>
        <v>2.5731048182196181</v>
      </c>
      <c r="T158" s="7" cm="1">
        <f t="array" aca="1" ref="T158" ca="1">variacion_acumulada(IMAE[[#This Row],[Guatemala]],IMAE_VA[[#This Row],[Mes]])</f>
        <v>3.5731056563500507</v>
      </c>
      <c r="U158" s="7" cm="1">
        <f t="array" aca="1" ref="U158" ca="1">variacion_acumulada(IMAE[[#This Row],[Honduras]],IMAE_VA[[#This Row],[Mes]])</f>
        <v>3.6237820125894604</v>
      </c>
      <c r="V158" s="7" cm="1">
        <f t="array" aca="1" ref="V158" ca="1">variacion_acumulada(IMAE[[#This Row],[Nicaragua]],IMAE_VA[[#This Row],[Mes]])</f>
        <v>-8.563261247825027</v>
      </c>
      <c r="W158" s="7" cm="1">
        <f t="array" aca="1" ref="W158" ca="1">variacion_acumulada(IMAE[[#This Row],[República Dominicana]],IMAE_VA[[#This Row],[Mes]])</f>
        <v>5.3208700341542237</v>
      </c>
      <c r="Y158" s="6">
        <f>IMAE[[#This Row],[Mes]]</f>
        <v>43497</v>
      </c>
      <c r="Z158" s="7" cm="1">
        <f t="array" aca="1" ref="Z158" ca="1">crecimiento_ultimo_año(IMAE[[#This Row],[Costa Rica]])</f>
        <v>2.7569005377903189</v>
      </c>
      <c r="AA158" s="7" cm="1">
        <f t="array" aca="1" ref="AA158" ca="1">crecimiento_ultimo_año(IMAE[[#This Row],[El Salvador]])</f>
        <v>2.3198947612783405</v>
      </c>
      <c r="AB158" s="7" cm="1">
        <f t="array" aca="1" ref="AB158" ca="1">crecimiento_ultimo_año(IMAE[[#This Row],[Guatemala]])</f>
        <v>3.7108628387199083</v>
      </c>
      <c r="AC158" s="7" cm="1">
        <f t="array" aca="1" ref="AC158" ca="1">crecimiento_ultimo_año(IMAE[[#This Row],[Honduras]])</f>
        <v>3.6760319515779516</v>
      </c>
      <c r="AD158" s="7" cm="1">
        <f t="array" aca="1" ref="AD158" ca="1">crecimiento_ultimo_año(IMAE[[#This Row],[Nicaragua]])</f>
        <v>-4.2893695719562253</v>
      </c>
      <c r="AE158" s="7" cm="1">
        <f t="array" aca="1" ref="AE158" ca="1">crecimiento_ultimo_año(IMAE[[#This Row],[República Dominicana]])</f>
        <v>6.5977039846247143</v>
      </c>
      <c r="AG158" s="6">
        <f>IMAE[[#This Row],[Mes]]</f>
        <v>43497</v>
      </c>
      <c r="AH158" s="7" cm="1">
        <f t="array" aca="1" ref="AH158" ca="1">variacion_mensual(IMAE[[#This Row],[Costa Rica]])</f>
        <v>0.15451472718492898</v>
      </c>
      <c r="AI158" s="7" cm="1">
        <f t="array" aca="1" ref="AI158" ca="1">variacion_mensual(IMAE[[#This Row],[El Salvador]])</f>
        <v>0.52379662241488489</v>
      </c>
      <c r="AJ158" s="7" cm="1">
        <f t="array" aca="1" ref="AJ158" ca="1">variacion_mensual(IMAE[[#This Row],[Guatemala]])</f>
        <v>1.0440835266821269</v>
      </c>
      <c r="AK158" s="7" cm="1">
        <f t="array" aca="1" ref="AK158" ca="1">variacion_mensual(IMAE[[#This Row],[Honduras]])</f>
        <v>0.28749999999999609</v>
      </c>
      <c r="AL158" s="7" cm="1">
        <f t="array" aca="1" ref="AL158" ca="1">variacion_mensual(IMAE[[#This Row],[Nicaragua]])</f>
        <v>-0.6503183850426808</v>
      </c>
      <c r="AM158" s="7" cm="1">
        <f t="array" aca="1" ref="AM158" ca="1">variacion_mensual(IMAE[[#This Row],[República Dominicana]])</f>
        <v>0.90296033832437672</v>
      </c>
    </row>
    <row r="159" spans="1:39" x14ac:dyDescent="0.25">
      <c r="A159" s="5">
        <v>43525</v>
      </c>
      <c r="B159" s="3">
        <v>103.88</v>
      </c>
      <c r="C159" s="3">
        <v>112.69</v>
      </c>
      <c r="D159" s="3">
        <v>123.25</v>
      </c>
      <c r="E159" s="3">
        <v>241.37</v>
      </c>
      <c r="F159" s="3">
        <v>145.80000000000001</v>
      </c>
      <c r="G159" s="3">
        <v>178.1</v>
      </c>
      <c r="I159" s="6">
        <v>43525</v>
      </c>
      <c r="J159" s="7" cm="1">
        <f t="array" aca="1" ref="J159" ca="1">variacion_interanual(IMAE[[#This Row],[Costa Rica]])</f>
        <v>1.2771765623476705</v>
      </c>
      <c r="K159" s="7" cm="1">
        <f t="array" aca="1" ref="K159" ca="1">variacion_interanual(IMAE[[#This Row],[El Salvador]])</f>
        <v>2.9038443977718931</v>
      </c>
      <c r="L159" s="7" cm="1">
        <f t="array" aca="1" ref="L159" ca="1">variacion_interanual(IMAE[[#This Row],[Guatemala]])</f>
        <v>3.885704652730948</v>
      </c>
      <c r="M159" s="7" cm="1">
        <f t="array" aca="1" ref="M159" ca="1">variacion_interanual(IMAE[[#This Row],[Honduras]])</f>
        <v>3.4103080416434617</v>
      </c>
      <c r="N159" s="7" cm="1">
        <f t="array" aca="1" ref="N159" ca="1">variacion_interanual(IMAE[[#This Row],[Nicaragua]])</f>
        <v>-9.5477386934673341</v>
      </c>
      <c r="O159" s="7" cm="1">
        <f t="array" aca="1" ref="O159" ca="1">variacion_interanual(IMAE[[#This Row],[República Dominicana]])</f>
        <v>5.0799457195114694</v>
      </c>
      <c r="Q159" s="6">
        <v>43525</v>
      </c>
      <c r="R159" s="7" cm="1">
        <f t="array" aca="1" ref="R159" ca="1">variacion_acumulada(IMAE[[#This Row],[Costa Rica]],IMAE_VA[[#This Row],[Mes]])</f>
        <v>1.4443611228848185</v>
      </c>
      <c r="S159" s="7" cm="1">
        <f t="array" aca="1" ref="S159" ca="1">variacion_acumulada(IMAE[[#This Row],[El Salvador]],IMAE_VA[[#This Row],[Mes]])</f>
        <v>2.6842137554451195</v>
      </c>
      <c r="T159" s="7" cm="1">
        <f t="array" aca="1" ref="T159" ca="1">variacion_acumulada(IMAE[[#This Row],[Guatemala]],IMAE_VA[[#This Row],[Mes]])</f>
        <v>3.6782000056674979</v>
      </c>
      <c r="U159" s="7" cm="1">
        <f t="array" aca="1" ref="U159" ca="1">variacion_acumulada(IMAE[[#This Row],[Honduras]],IMAE_VA[[#This Row],[Mes]])</f>
        <v>3.5523239971891218</v>
      </c>
      <c r="V159" s="7" cm="1">
        <f t="array" aca="1" ref="V159" ca="1">variacion_acumulada(IMAE[[#This Row],[Nicaragua]],IMAE_VA[[#This Row],[Mes]])</f>
        <v>-8.8917872595905116</v>
      </c>
      <c r="W159" s="7" cm="1">
        <f t="array" aca="1" ref="W159" ca="1">variacion_acumulada(IMAE[[#This Row],[República Dominicana]],IMAE_VA[[#This Row],[Mes]])</f>
        <v>5.2397321517277051</v>
      </c>
      <c r="Y159" s="6">
        <f>IMAE[[#This Row],[Mes]]</f>
        <v>43525</v>
      </c>
      <c r="Z159" s="7" cm="1">
        <f t="array" aca="1" ref="Z159" ca="1">crecimiento_ultimo_año(IMAE[[#This Row],[Costa Rica]])</f>
        <v>2.56797957514312</v>
      </c>
      <c r="AA159" s="7" cm="1">
        <f t="array" aca="1" ref="AA159" ca="1">crecimiento_ultimo_año(IMAE[[#This Row],[El Salvador]])</f>
        <v>2.2984070140775525</v>
      </c>
      <c r="AB159" s="7" cm="1">
        <f t="array" aca="1" ref="AB159" ca="1">crecimiento_ultimo_año(IMAE[[#This Row],[Guatemala]])</f>
        <v>3.736597222721616</v>
      </c>
      <c r="AC159" s="7" cm="1">
        <f t="array" aca="1" ref="AC159" ca="1">crecimiento_ultimo_año(IMAE[[#This Row],[Honduras]])</f>
        <v>3.6545163758744614</v>
      </c>
      <c r="AD159" s="7" cm="1">
        <f t="array" aca="1" ref="AD159" ca="1">crecimiento_ultimo_año(IMAE[[#This Row],[Nicaragua]])</f>
        <v>-5.3456235687448057</v>
      </c>
      <c r="AE159" s="7" cm="1">
        <f t="array" aca="1" ref="AE159" ca="1">crecimiento_ultimo_año(IMAE[[#This Row],[República Dominicana]])</f>
        <v>6.4145661125359021</v>
      </c>
      <c r="AG159" s="6">
        <f>IMAE[[#This Row],[Mes]]</f>
        <v>43525</v>
      </c>
      <c r="AH159" s="7" cm="1">
        <f t="array" aca="1" ref="AH159" ca="1">variacion_mensual(IMAE[[#This Row],[Costa Rica]])</f>
        <v>0.16391861922668838</v>
      </c>
      <c r="AI159" s="7" cm="1">
        <f t="array" aca="1" ref="AI159" ca="1">variacion_mensual(IMAE[[#This Row],[El Salvador]])</f>
        <v>1.2397807923816284</v>
      </c>
      <c r="AJ159" s="7" cm="1">
        <f t="array" aca="1" ref="AJ159" ca="1">variacion_mensual(IMAE[[#This Row],[Guatemala]])</f>
        <v>1.0742988354928595</v>
      </c>
      <c r="AK159" s="7" cm="1">
        <f t="array" aca="1" ref="AK159" ca="1">variacion_mensual(IMAE[[#This Row],[Honduras]])</f>
        <v>0.28252108521333863</v>
      </c>
      <c r="AL159" s="7" cm="1">
        <f t="array" aca="1" ref="AL159" ca="1">variacion_mensual(IMAE[[#This Row],[Nicaragua]])</f>
        <v>-0.58639029046774205</v>
      </c>
      <c r="AM159" s="7" cm="1">
        <f t="array" aca="1" ref="AM159" ca="1">variacion_mensual(IMAE[[#This Row],[República Dominicana]])</f>
        <v>0.87222473946533263</v>
      </c>
    </row>
    <row r="160" spans="1:39" x14ac:dyDescent="0.25">
      <c r="A160" s="5">
        <v>43556</v>
      </c>
      <c r="B160" s="3">
        <v>104.13</v>
      </c>
      <c r="C160" s="3">
        <v>114.47</v>
      </c>
      <c r="D160" s="3">
        <v>124.26</v>
      </c>
      <c r="E160" s="3">
        <v>242.03</v>
      </c>
      <c r="F160" s="3">
        <v>145.13999999999999</v>
      </c>
      <c r="G160" s="3">
        <v>179.39</v>
      </c>
      <c r="I160" s="6">
        <v>43556</v>
      </c>
      <c r="J160" s="7" cm="1">
        <f t="array" aca="1" ref="J160" ca="1">variacion_interanual(IMAE[[#This Row],[Costa Rica]])</f>
        <v>1.1461874696454544</v>
      </c>
      <c r="K160" s="7" cm="1">
        <f t="array" aca="1" ref="K160" ca="1">variacion_interanual(IMAE[[#This Row],[El Salvador]])</f>
        <v>3.620892550013588</v>
      </c>
      <c r="L160" s="7" cm="1">
        <f t="array" aca="1" ref="L160" ca="1">variacion_interanual(IMAE[[#This Row],[Guatemala]])</f>
        <v>3.9919658548832615</v>
      </c>
      <c r="M160" s="7" cm="1">
        <f t="array" aca="1" ref="M160" ca="1">variacion_interanual(IMAE[[#This Row],[Honduras]])</f>
        <v>3.189085482839471</v>
      </c>
      <c r="N160" s="7" cm="1">
        <f t="array" aca="1" ref="N160" ca="1">variacion_interanual(IMAE[[#This Row],[Nicaragua]])</f>
        <v>-10.09106114105186</v>
      </c>
      <c r="O160" s="7" cm="1">
        <f t="array" aca="1" ref="O160" ca="1">variacion_interanual(IMAE[[#This Row],[República Dominicana]])</f>
        <v>4.8880313395310626</v>
      </c>
      <c r="Q160" s="6">
        <v>43556</v>
      </c>
      <c r="R160" s="7" cm="1">
        <f t="array" aca="1" ref="R160" ca="1">variacion_acumulada(IMAE[[#This Row],[Costa Rica]],IMAE_VA[[#This Row],[Mes]])</f>
        <v>1.3694283064004331</v>
      </c>
      <c r="S160" s="7" cm="1">
        <f t="array" aca="1" ref="S160" ca="1">variacion_acumulada(IMAE[[#This Row],[El Salvador]],IMAE_VA[[#This Row],[Mes]])</f>
        <v>2.9212968266697281</v>
      </c>
      <c r="T160" s="7" cm="1">
        <f t="array" aca="1" ref="T160" ca="1">variacion_acumulada(IMAE[[#This Row],[Guatemala]],IMAE_VA[[#This Row],[Mes]])</f>
        <v>3.7575680596130256</v>
      </c>
      <c r="U160" s="7" cm="1">
        <f t="array" aca="1" ref="U160" ca="1">variacion_acumulada(IMAE[[#This Row],[Honduras]],IMAE_VA[[#This Row],[Mes]])</f>
        <v>3.4608945741758212</v>
      </c>
      <c r="V160" s="7" cm="1">
        <f t="array" aca="1" ref="V160" ca="1">variacion_acumulada(IMAE[[#This Row],[Nicaragua]],IMAE_VA[[#This Row],[Mes]])</f>
        <v>-9.1921919126090046</v>
      </c>
      <c r="W160" s="7" cm="1">
        <f t="array" aca="1" ref="W160" ca="1">variacion_acumulada(IMAE[[#This Row],[República Dominicana]],IMAE_VA[[#This Row],[Mes]])</f>
        <v>5.1505264718967769</v>
      </c>
      <c r="Y160" s="6">
        <f>IMAE[[#This Row],[Mes]]</f>
        <v>43556</v>
      </c>
      <c r="Z160" s="7" cm="1">
        <f t="array" aca="1" ref="Z160" ca="1">crecimiento_ultimo_año(IMAE[[#This Row],[Costa Rica]])</f>
        <v>2.3626912272319167</v>
      </c>
      <c r="AA160" s="7" cm="1">
        <f t="array" aca="1" ref="AA160" ca="1">crecimiento_ultimo_año(IMAE[[#This Row],[El Salvador]])</f>
        <v>2.3480322719714231</v>
      </c>
      <c r="AB160" s="7" cm="1">
        <f t="array" aca="1" ref="AB160" ca="1">crecimiento_ultimo_año(IMAE[[#This Row],[Guatemala]])</f>
        <v>3.721593555831082</v>
      </c>
      <c r="AC160" s="7" cm="1">
        <f t="array" aca="1" ref="AC160" ca="1">crecimiento_ultimo_año(IMAE[[#This Row],[Honduras]])</f>
        <v>3.6101539874395128</v>
      </c>
      <c r="AD160" s="7" cm="1">
        <f t="array" aca="1" ref="AD160" ca="1">crecimiento_ultimo_año(IMAE[[#This Row],[Nicaragua]])</f>
        <v>-6.427768629603503</v>
      </c>
      <c r="AE160" s="7" cm="1">
        <f t="array" aca="1" ref="AE160" ca="1">crecimiento_ultimo_año(IMAE[[#This Row],[República Dominicana]])</f>
        <v>6.1955081169737802</v>
      </c>
      <c r="AG160" s="6">
        <f>IMAE[[#This Row],[Mes]]</f>
        <v>43556</v>
      </c>
      <c r="AH160" s="7" cm="1">
        <f t="array" aca="1" ref="AH160" ca="1">variacion_mensual(IMAE[[#This Row],[Costa Rica]])</f>
        <v>0.24066230265691324</v>
      </c>
      <c r="AI160" s="7" cm="1">
        <f t="array" aca="1" ref="AI160" ca="1">variacion_mensual(IMAE[[#This Row],[El Salvador]])</f>
        <v>1.5795545301269032</v>
      </c>
      <c r="AJ160" s="7" cm="1">
        <f t="array" aca="1" ref="AJ160" ca="1">variacion_mensual(IMAE[[#This Row],[Guatemala]])</f>
        <v>0.81947261663286586</v>
      </c>
      <c r="AK160" s="7" cm="1">
        <f t="array" aca="1" ref="AK160" ca="1">variacion_mensual(IMAE[[#This Row],[Honduras]])</f>
        <v>0.27343911836599233</v>
      </c>
      <c r="AL160" s="7" cm="1">
        <f t="array" aca="1" ref="AL160" ca="1">variacion_mensual(IMAE[[#This Row],[Nicaragua]])</f>
        <v>-0.45267489711935394</v>
      </c>
      <c r="AM160" s="7" cm="1">
        <f t="array" aca="1" ref="AM160" ca="1">variacion_mensual(IMAE[[#This Row],[República Dominicana]])</f>
        <v>0.72431218416619814</v>
      </c>
    </row>
    <row r="161" spans="1:39" x14ac:dyDescent="0.25">
      <c r="A161" s="5">
        <v>43586</v>
      </c>
      <c r="B161" s="3">
        <v>104.37</v>
      </c>
      <c r="C161" s="3">
        <v>114.53</v>
      </c>
      <c r="D161" s="3">
        <v>124.79</v>
      </c>
      <c r="E161" s="3">
        <v>242.69</v>
      </c>
      <c r="F161" s="3">
        <v>144.83000000000001</v>
      </c>
      <c r="G161" s="3">
        <v>180.31</v>
      </c>
      <c r="I161" s="6">
        <v>43586</v>
      </c>
      <c r="J161" s="7" cm="1">
        <f t="array" aca="1" ref="J161" ca="1">variacion_interanual(IMAE[[#This Row],[Costa Rica]])</f>
        <v>1.0358180058083422</v>
      </c>
      <c r="K161" s="7" cm="1">
        <f t="array" aca="1" ref="K161" ca="1">variacion_interanual(IMAE[[#This Row],[El Salvador]])</f>
        <v>3.3664259927797868</v>
      </c>
      <c r="L161" s="7" cm="1">
        <f t="array" aca="1" ref="L161" ca="1">variacion_interanual(IMAE[[#This Row],[Guatemala]])</f>
        <v>3.9743376103982708</v>
      </c>
      <c r="M161" s="7" cm="1">
        <f t="array" aca="1" ref="M161" ca="1">variacion_interanual(IMAE[[#This Row],[Honduras]])</f>
        <v>2.9962228918219314</v>
      </c>
      <c r="N161" s="7" cm="1">
        <f t="array" aca="1" ref="N161" ca="1">variacion_interanual(IMAE[[#This Row],[Nicaragua]])</f>
        <v>-4.0416086927714812</v>
      </c>
      <c r="O161" s="7" cm="1">
        <f t="array" aca="1" ref="O161" ca="1">variacion_interanual(IMAE[[#This Row],[República Dominicana]])</f>
        <v>4.7278852297148344</v>
      </c>
      <c r="Q161" s="6">
        <v>43586</v>
      </c>
      <c r="R161" s="7" cm="1">
        <f t="array" aca="1" ref="R161" ca="1">variacion_acumulada(IMAE[[#This Row],[Costa Rica]],IMAE_VA[[#This Row],[Mes]])</f>
        <v>1.3022457891453731</v>
      </c>
      <c r="S161" s="7" cm="1">
        <f t="array" aca="1" ref="S161" ca="1">variacion_acumulada(IMAE[[#This Row],[El Salvador]],IMAE_VA[[#This Row],[Mes]])</f>
        <v>3.0114207400639526</v>
      </c>
      <c r="T161" s="7" cm="1">
        <f t="array" aca="1" ref="T161" ca="1">variacion_acumulada(IMAE[[#This Row],[Guatemala]],IMAE_VA[[#This Row],[Mes]])</f>
        <v>3.8014854827818967</v>
      </c>
      <c r="U161" s="7" cm="1">
        <f t="array" aca="1" ref="U161" ca="1">variacion_acumulada(IMAE[[#This Row],[Honduras]],IMAE_VA[[#This Row],[Mes]])</f>
        <v>3.3671100756336614</v>
      </c>
      <c r="V161" s="7" cm="1">
        <f t="array" aca="1" ref="V161" ca="1">variacion_acumulada(IMAE[[#This Row],[Nicaragua]],IMAE_VA[[#This Row],[Mes]])</f>
        <v>-8.2148380039980378</v>
      </c>
      <c r="W161" s="7" cm="1">
        <f t="array" aca="1" ref="W161" ca="1">variacion_acumulada(IMAE[[#This Row],[República Dominicana]],IMAE_VA[[#This Row],[Mes]])</f>
        <v>5.0645622408354685</v>
      </c>
      <c r="Y161" s="6">
        <f>IMAE[[#This Row],[Mes]]</f>
        <v>43586</v>
      </c>
      <c r="Z161" s="7" cm="1">
        <f t="array" aca="1" ref="Z161" ca="1">crecimiento_ultimo_año(IMAE[[#This Row],[Costa Rica]])</f>
        <v>2.139507379452521</v>
      </c>
      <c r="AA161" s="7" cm="1">
        <f t="array" aca="1" ref="AA161" ca="1">crecimiento_ultimo_año(IMAE[[#This Row],[El Salvador]])</f>
        <v>2.4443283283898776</v>
      </c>
      <c r="AB161" s="7" cm="1">
        <f t="array" aca="1" ref="AB161" ca="1">crecimiento_ultimo_año(IMAE[[#This Row],[Guatemala]])</f>
        <v>3.684477354031146</v>
      </c>
      <c r="AC161" s="7" cm="1">
        <f t="array" aca="1" ref="AC161" ca="1">crecimiento_ultimo_año(IMAE[[#This Row],[Honduras]])</f>
        <v>3.5468150754058625</v>
      </c>
      <c r="AD161" s="7" cm="1">
        <f t="array" aca="1" ref="AD161" ca="1">crecimiento_ultimo_año(IMAE[[#This Row],[Nicaragua]])</f>
        <v>-6.4394992316447075</v>
      </c>
      <c r="AE161" s="7" cm="1">
        <f t="array" aca="1" ref="AE161" ca="1">crecimiento_ultimo_año(IMAE[[#This Row],[República Dominicana]])</f>
        <v>5.9492629655983231</v>
      </c>
      <c r="AG161" s="6">
        <f>IMAE[[#This Row],[Mes]]</f>
        <v>43586</v>
      </c>
      <c r="AH161" s="7" cm="1">
        <f t="array" aca="1" ref="AH161" ca="1">variacion_mensual(IMAE[[#This Row],[Costa Rica]])</f>
        <v>0.2304811293575515</v>
      </c>
      <c r="AI161" s="7" cm="1">
        <f t="array" aca="1" ref="AI161" ca="1">variacion_mensual(IMAE[[#This Row],[El Salvador]])</f>
        <v>5.2415480038447981E-2</v>
      </c>
      <c r="AJ161" s="7" cm="1">
        <f t="array" aca="1" ref="AJ161" ca="1">variacion_mensual(IMAE[[#This Row],[Guatemala]])</f>
        <v>0.42652502816675764</v>
      </c>
      <c r="AK161" s="7" cm="1">
        <f t="array" aca="1" ref="AK161" ca="1">variacion_mensual(IMAE[[#This Row],[Honduras]])</f>
        <v>0.27269346775193881</v>
      </c>
      <c r="AL161" s="7" cm="1">
        <f t="array" aca="1" ref="AL161" ca="1">variacion_mensual(IMAE[[#This Row],[Nicaragua]])</f>
        <v>-0.21358688163151118</v>
      </c>
      <c r="AM161" s="7" cm="1">
        <f t="array" aca="1" ref="AM161" ca="1">variacion_mensual(IMAE[[#This Row],[República Dominicana]])</f>
        <v>0.51284909972686421</v>
      </c>
    </row>
    <row r="162" spans="1:39" x14ac:dyDescent="0.25">
      <c r="A162" s="5">
        <v>43617</v>
      </c>
      <c r="B162" s="3">
        <v>104.57</v>
      </c>
      <c r="C162" s="3">
        <v>113.61</v>
      </c>
      <c r="D162" s="3">
        <v>124.9</v>
      </c>
      <c r="E162" s="3">
        <v>243.27</v>
      </c>
      <c r="F162" s="3">
        <v>145</v>
      </c>
      <c r="G162" s="3">
        <v>180.87</v>
      </c>
      <c r="I162" s="6">
        <v>43617</v>
      </c>
      <c r="J162" s="7" cm="1">
        <f t="array" aca="1" ref="J162" ca="1">variacion_interanual(IMAE[[#This Row],[Costa Rica]])</f>
        <v>1.0338164251207704</v>
      </c>
      <c r="K162" s="7" cm="1">
        <f t="array" aca="1" ref="K162" ca="1">variacion_interanual(IMAE[[#This Row],[El Salvador]])</f>
        <v>2.4990977986286467</v>
      </c>
      <c r="L162" s="7" cm="1">
        <f t="array" aca="1" ref="L162" ca="1">variacion_interanual(IMAE[[#This Row],[Guatemala]])</f>
        <v>3.9793539793539834</v>
      </c>
      <c r="M162" s="7" cm="1">
        <f t="array" aca="1" ref="M162" ca="1">variacion_interanual(IMAE[[#This Row],[Honduras]])</f>
        <v>2.8712787550744245</v>
      </c>
      <c r="N162" s="7" cm="1">
        <f t="array" aca="1" ref="N162" ca="1">variacion_interanual(IMAE[[#This Row],[Nicaragua]])</f>
        <v>-4.1449064586500999</v>
      </c>
      <c r="O162" s="7" cm="1">
        <f t="array" aca="1" ref="O162" ca="1">variacion_interanual(IMAE[[#This Row],[República Dominicana]])</f>
        <v>4.6277549603748414</v>
      </c>
      <c r="Q162" s="6">
        <v>43617</v>
      </c>
      <c r="R162" s="7" cm="1">
        <f t="array" aca="1" ref="R162" ca="1">variacion_acumulada(IMAE[[#This Row],[Costa Rica]],IMAE_VA[[#This Row],[Mes]])</f>
        <v>1.2571780813029454</v>
      </c>
      <c r="S162" s="7" cm="1">
        <f t="array" aca="1" ref="S162" ca="1">variacion_acumulada(IMAE[[#This Row],[El Salvador]],IMAE_VA[[#This Row],[Mes]])</f>
        <v>2.9251318208755706</v>
      </c>
      <c r="T162" s="7" cm="1">
        <f t="array" aca="1" ref="T162" ca="1">variacion_acumulada(IMAE[[#This Row],[Guatemala]],IMAE_VA[[#This Row],[Mes]])</f>
        <v>3.831471397294095</v>
      </c>
      <c r="U162" s="7" cm="1">
        <f t="array" aca="1" ref="U162" ca="1">variacion_acumulada(IMAE[[#This Row],[Honduras]],IMAE_VA[[#This Row],[Mes]])</f>
        <v>3.2835927205384863</v>
      </c>
      <c r="V162" s="7" cm="1">
        <f t="array" aca="1" ref="V162" ca="1">variacion_acumulada(IMAE[[#This Row],[Nicaragua]],IMAE_VA[[#This Row],[Mes]])</f>
        <v>-7.5644898907738849</v>
      </c>
      <c r="W162" s="7" cm="1">
        <f t="array" aca="1" ref="W162" ca="1">variacion_acumulada(IMAE[[#This Row],[República Dominicana]],IMAE_VA[[#This Row],[Mes]])</f>
        <v>4.9904840386917115</v>
      </c>
      <c r="Y162" s="6">
        <f>IMAE[[#This Row],[Mes]]</f>
        <v>43617</v>
      </c>
      <c r="Z162" s="7" cm="1">
        <f t="array" aca="1" ref="Z162" ca="1">crecimiento_ultimo_año(IMAE[[#This Row],[Costa Rica]])</f>
        <v>1.9151723573241464</v>
      </c>
      <c r="AA162" s="7" cm="1">
        <f t="array" aca="1" ref="AA162" ca="1">crecimiento_ultimo_año(IMAE[[#This Row],[El Salvador]])</f>
        <v>2.5059464436430812</v>
      </c>
      <c r="AB162" s="7" cm="1">
        <f t="array" aca="1" ref="AB162" ca="1">crecimiento_ultimo_año(IMAE[[#This Row],[Guatemala]])</f>
        <v>3.6579291894353494</v>
      </c>
      <c r="AC162" s="7" cm="1">
        <f t="array" aca="1" ref="AC162" ca="1">crecimiento_ultimo_año(IMAE[[#This Row],[Honduras]])</f>
        <v>3.4745330276482189</v>
      </c>
      <c r="AD162" s="7" cm="1">
        <f t="array" aca="1" ref="AD162" ca="1">crecimiento_ultimo_año(IMAE[[#This Row],[Nicaragua]])</f>
        <v>-6.462221707718796</v>
      </c>
      <c r="AE162" s="7" cm="1">
        <f t="array" aca="1" ref="AE162" ca="1">crecimiento_ultimo_año(IMAE[[#This Row],[República Dominicana]])</f>
        <v>5.690543176814522</v>
      </c>
      <c r="AG162" s="6">
        <f>IMAE[[#This Row],[Mes]]</f>
        <v>43617</v>
      </c>
      <c r="AH162" s="7" cm="1">
        <f t="array" aca="1" ref="AH162" ca="1">variacion_mensual(IMAE[[#This Row],[Costa Rica]])</f>
        <v>0.19162594615309558</v>
      </c>
      <c r="AI162" s="7" cm="1">
        <f t="array" aca="1" ref="AI162" ca="1">variacion_mensual(IMAE[[#This Row],[El Salvador]])</f>
        <v>-0.80328298262464237</v>
      </c>
      <c r="AJ162" s="7" cm="1">
        <f t="array" aca="1" ref="AJ162" ca="1">variacion_mensual(IMAE[[#This Row],[Guatemala]])</f>
        <v>8.8148088789163914E-2</v>
      </c>
      <c r="AK162" s="7" cm="1">
        <f t="array" aca="1" ref="AK162" ca="1">variacion_mensual(IMAE[[#This Row],[Honduras]])</f>
        <v>0.23898800939470277</v>
      </c>
      <c r="AL162" s="7" cm="1">
        <f t="array" aca="1" ref="AL162" ca="1">variacion_mensual(IMAE[[#This Row],[Nicaragua]])</f>
        <v>0.11737899606434343</v>
      </c>
      <c r="AM162" s="7" cm="1">
        <f t="array" aca="1" ref="AM162" ca="1">variacion_mensual(IMAE[[#This Row],[República Dominicana]])</f>
        <v>0.3105762298264203</v>
      </c>
    </row>
    <row r="163" spans="1:39" x14ac:dyDescent="0.25">
      <c r="A163" s="5">
        <v>43647</v>
      </c>
      <c r="B163" s="3">
        <v>104.75</v>
      </c>
      <c r="C163" s="3">
        <v>113.09</v>
      </c>
      <c r="D163" s="3">
        <v>124.68</v>
      </c>
      <c r="E163" s="3">
        <v>243.69</v>
      </c>
      <c r="F163" s="3">
        <v>145.6</v>
      </c>
      <c r="G163" s="3">
        <v>181.3</v>
      </c>
      <c r="I163" s="6">
        <v>43647</v>
      </c>
      <c r="J163" s="7" cm="1">
        <f t="array" aca="1" ref="J163" ca="1">variacion_interanual(IMAE[[#This Row],[Costa Rica]])</f>
        <v>1.1686304809735315</v>
      </c>
      <c r="K163" s="7" cm="1">
        <f t="array" aca="1" ref="K163" ca="1">variacion_interanual(IMAE[[#This Row],[El Salvador]])</f>
        <v>1.9931457431457522</v>
      </c>
      <c r="L163" s="7" cm="1">
        <f t="array" aca="1" ref="L163" ca="1">variacion_interanual(IMAE[[#This Row],[Guatemala]])</f>
        <v>3.9433097123801719</v>
      </c>
      <c r="M163" s="7" cm="1">
        <f t="array" aca="1" ref="M163" ca="1">variacion_interanual(IMAE[[#This Row],[Honduras]])</f>
        <v>2.7620814708610997</v>
      </c>
      <c r="N163" s="7" cm="1">
        <f t="array" aca="1" ref="N163" ca="1">variacion_interanual(IMAE[[#This Row],[Nicaragua]])</f>
        <v>-3.8563127311146306</v>
      </c>
      <c r="O163" s="7" cm="1">
        <f t="array" aca="1" ref="O163" ca="1">variacion_interanual(IMAE[[#This Row],[República Dominicana]])</f>
        <v>4.7674082635076553</v>
      </c>
      <c r="Q163" s="6">
        <v>43647</v>
      </c>
      <c r="R163" s="7" cm="1">
        <f t="array" aca="1" ref="R163" ca="1">variacion_acumulada(IMAE[[#This Row],[Costa Rica]],IMAE_VA[[#This Row],[Mes]])</f>
        <v>1.2444444444444702</v>
      </c>
      <c r="S163" s="7" cm="1">
        <f t="array" aca="1" ref="S163" ca="1">variacion_acumulada(IMAE[[#This Row],[El Salvador]],IMAE_VA[[#This Row],[Mes]])</f>
        <v>2.7907460629153391</v>
      </c>
      <c r="T163" s="7" cm="1">
        <f t="array" aca="1" ref="T163" ca="1">variacion_acumulada(IMAE[[#This Row],[Guatemala]],IMAE_VA[[#This Row],[Mes]])</f>
        <v>3.8475860991987743</v>
      </c>
      <c r="U163" s="7" cm="1">
        <f t="array" aca="1" ref="U163" ca="1">variacion_acumulada(IMAE[[#This Row],[Honduras]],IMAE_VA[[#This Row],[Mes]])</f>
        <v>3.2082335520903893</v>
      </c>
      <c r="V163" s="7" cm="1">
        <f t="array" aca="1" ref="V163" ca="1">variacion_acumulada(IMAE[[#This Row],[Nicaragua]],IMAE_VA[[#This Row],[Mes]])</f>
        <v>-7.0530917038521102</v>
      </c>
      <c r="W163" s="7" cm="1">
        <f t="array" aca="1" ref="W163" ca="1">variacion_acumulada(IMAE[[#This Row],[República Dominicana]],IMAE_VA[[#This Row],[Mes]])</f>
        <v>4.9581093434195367</v>
      </c>
      <c r="Y163" s="6">
        <f>IMAE[[#This Row],[Mes]]</f>
        <v>43647</v>
      </c>
      <c r="Z163" s="7" cm="1">
        <f t="array" aca="1" ref="Z163" ca="1">crecimiento_ultimo_año(IMAE[[#This Row],[Costa Rica]])</f>
        <v>1.7135952845515057</v>
      </c>
      <c r="AA163" s="7" cm="1">
        <f t="array" aca="1" ref="AA163" ca="1">crecimiento_ultimo_año(IMAE[[#This Row],[El Salvador]])</f>
        <v>2.4608929350780739</v>
      </c>
      <c r="AB163" s="7" cm="1">
        <f t="array" aca="1" ref="AB163" ca="1">crecimiento_ultimo_año(IMAE[[#This Row],[Guatemala]])</f>
        <v>3.6530101342486798</v>
      </c>
      <c r="AC163" s="7" cm="1">
        <f t="array" aca="1" ref="AC163" ca="1">crecimiento_ultimo_año(IMAE[[#This Row],[Honduras]])</f>
        <v>3.3944635314601568</v>
      </c>
      <c r="AD163" s="7" cm="1">
        <f t="array" aca="1" ref="AD163" ca="1">crecimiento_ultimo_año(IMAE[[#This Row],[Nicaragua]])</f>
        <v>-6.4559728836467878</v>
      </c>
      <c r="AE163" s="7" cm="1">
        <f t="array" aca="1" ref="AE163" ca="1">crecimiento_ultimo_año(IMAE[[#This Row],[República Dominicana]])</f>
        <v>5.46010098744385</v>
      </c>
      <c r="AG163" s="6">
        <f>IMAE[[#This Row],[Mes]]</f>
        <v>43647</v>
      </c>
      <c r="AH163" s="7" cm="1">
        <f t="array" aca="1" ref="AH163" ca="1">variacion_mensual(IMAE[[#This Row],[Costa Rica]])</f>
        <v>0.17213349909153131</v>
      </c>
      <c r="AI163" s="7" cm="1">
        <f t="array" aca="1" ref="AI163" ca="1">variacion_mensual(IMAE[[#This Row],[El Salvador]])</f>
        <v>-0.45770618783557149</v>
      </c>
      <c r="AJ163" s="7" cm="1">
        <f t="array" aca="1" ref="AJ163" ca="1">variacion_mensual(IMAE[[#This Row],[Guatemala]])</f>
        <v>-0.17614091273018273</v>
      </c>
      <c r="AK163" s="7" cm="1">
        <f t="array" aca="1" ref="AK163" ca="1">variacion_mensual(IMAE[[#This Row],[Honduras]])</f>
        <v>0.17264767542235493</v>
      </c>
      <c r="AL163" s="7" cm="1">
        <f t="array" aca="1" ref="AL163" ca="1">variacion_mensual(IMAE[[#This Row],[Nicaragua]])</f>
        <v>0.41379310344826781</v>
      </c>
      <c r="AM163" s="7" cm="1">
        <f t="array" aca="1" ref="AM163" ca="1">variacion_mensual(IMAE[[#This Row],[República Dominicana]])</f>
        <v>0.23773981312544823</v>
      </c>
    </row>
    <row r="164" spans="1:39" x14ac:dyDescent="0.25">
      <c r="A164" s="5">
        <v>43678</v>
      </c>
      <c r="B164" s="3">
        <v>104.93</v>
      </c>
      <c r="C164" s="3">
        <v>112.62</v>
      </c>
      <c r="D164" s="3">
        <v>124.39</v>
      </c>
      <c r="E164" s="3">
        <v>244</v>
      </c>
      <c r="F164" s="3">
        <v>146.47</v>
      </c>
      <c r="G164" s="3">
        <v>181.76</v>
      </c>
      <c r="I164" s="6">
        <v>43678</v>
      </c>
      <c r="J164" s="7" cm="1">
        <f t="array" aca="1" ref="J164" ca="1">variacion_interanual(IMAE[[#This Row],[Costa Rica]])</f>
        <v>1.371848130615394</v>
      </c>
      <c r="K164" s="7" cm="1">
        <f t="array" aca="1" ref="K164" ca="1">variacion_interanual(IMAE[[#This Row],[El Salvador]])</f>
        <v>2.010869565217388</v>
      </c>
      <c r="L164" s="7" cm="1">
        <f t="array" aca="1" ref="L164" ca="1">variacion_interanual(IMAE[[#This Row],[Guatemala]])</f>
        <v>3.9354946524064127</v>
      </c>
      <c r="M164" s="7" cm="1">
        <f t="array" aca="1" ref="M164" ca="1">variacion_interanual(IMAE[[#This Row],[Honduras]])</f>
        <v>2.6719966337050316</v>
      </c>
      <c r="N164" s="7" cm="1">
        <f t="array" aca="1" ref="N164" ca="1">variacion_interanual(IMAE[[#This Row],[Nicaragua]])</f>
        <v>-3.2434931959307689</v>
      </c>
      <c r="O164" s="7" cm="1">
        <f t="array" aca="1" ref="O164" ca="1">variacion_interanual(IMAE[[#This Row],[República Dominicana]])</f>
        <v>5.1365108745951016</v>
      </c>
      <c r="Q164" s="6">
        <v>43678</v>
      </c>
      <c r="R164" s="7" cm="1">
        <f t="array" aca="1" ref="R164" ca="1">variacion_acumulada(IMAE[[#This Row],[Costa Rica]],IMAE_VA[[#This Row],[Mes]])</f>
        <v>1.2604582822309585</v>
      </c>
      <c r="S164" s="7" cm="1">
        <f t="array" aca="1" ref="S164" ca="1">variacion_acumulada(IMAE[[#This Row],[El Salvador]],IMAE_VA[[#This Row],[Mes]])</f>
        <v>2.692836917338548</v>
      </c>
      <c r="T164" s="7" cm="1">
        <f t="array" aca="1" ref="T164" ca="1">variacion_acumulada(IMAE[[#This Row],[Guatemala]],IMAE_VA[[#This Row],[Mes]])</f>
        <v>3.8586357191618958</v>
      </c>
      <c r="U164" s="7" cm="1">
        <f t="array" aca="1" ref="U164" ca="1">variacion_acumulada(IMAE[[#This Row],[Honduras]],IMAE_VA[[#This Row],[Mes]])</f>
        <v>3.1404026102600735</v>
      </c>
      <c r="V164" s="7" cm="1">
        <f t="array" aca="1" ref="V164" ca="1">variacion_acumulada(IMAE[[#This Row],[Nicaragua]],IMAE_VA[[#This Row],[Mes]])</f>
        <v>-6.5915420815058967</v>
      </c>
      <c r="W164" s="7" cm="1">
        <f t="array" aca="1" ref="W164" ca="1">variacion_acumulada(IMAE[[#This Row],[República Dominicana]],IMAE_VA[[#This Row],[Mes]])</f>
        <v>4.9806997883202531</v>
      </c>
      <c r="Y164" s="6">
        <f>IMAE[[#This Row],[Mes]]</f>
        <v>43678</v>
      </c>
      <c r="Z164" s="7" cm="1">
        <f t="array" aca="1" ref="Z164" ca="1">crecimiento_ultimo_año(IMAE[[#This Row],[Costa Rica]])</f>
        <v>1.5526155098717798</v>
      </c>
      <c r="AA164" s="7" cm="1">
        <f t="array" aca="1" ref="AA164" ca="1">crecimiento_ultimo_año(IMAE[[#This Row],[El Salvador]])</f>
        <v>2.3917560424114637</v>
      </c>
      <c r="AB164" s="7" cm="1">
        <f t="array" aca="1" ref="AB164" ca="1">crecimiento_ultimo_año(IMAE[[#This Row],[Guatemala]])</f>
        <v>3.6716253287706113</v>
      </c>
      <c r="AC164" s="7" cm="1">
        <f t="array" aca="1" ref="AC164" ca="1">crecimiento_ultimo_año(IMAE[[#This Row],[Honduras]])</f>
        <v>3.308843226407876</v>
      </c>
      <c r="AD164" s="7" cm="1">
        <f t="array" aca="1" ref="AD164" ca="1">crecimiento_ultimo_año(IMAE[[#This Row],[Nicaragua]])</f>
        <v>-6.3785931911511824</v>
      </c>
      <c r="AE164" s="7" cm="1">
        <f t="array" aca="1" ref="AE164" ca="1">crecimiento_ultimo_año(IMAE[[#This Row],[República Dominicana]])</f>
        <v>5.2959980175938393</v>
      </c>
      <c r="AG164" s="6">
        <f>IMAE[[#This Row],[Mes]]</f>
        <v>43678</v>
      </c>
      <c r="AH164" s="7" cm="1">
        <f t="array" aca="1" ref="AH164" ca="1">variacion_mensual(IMAE[[#This Row],[Costa Rica]])</f>
        <v>0.17183770883055782</v>
      </c>
      <c r="AI164" s="7" cm="1">
        <f t="array" aca="1" ref="AI164" ca="1">variacion_mensual(IMAE[[#This Row],[El Salvador]])</f>
        <v>-0.41559819612697613</v>
      </c>
      <c r="AJ164" s="7" cm="1">
        <f t="array" aca="1" ref="AJ164" ca="1">variacion_mensual(IMAE[[#This Row],[Guatemala]])</f>
        <v>-0.23259544433751334</v>
      </c>
      <c r="AK164" s="7" cm="1">
        <f t="array" aca="1" ref="AK164" ca="1">variacion_mensual(IMAE[[#This Row],[Honduras]])</f>
        <v>0.12721080060733581</v>
      </c>
      <c r="AL164" s="7" cm="1">
        <f t="array" aca="1" ref="AL164" ca="1">variacion_mensual(IMAE[[#This Row],[Nicaragua]])</f>
        <v>0.59752747252748151</v>
      </c>
      <c r="AM164" s="7" cm="1">
        <f t="array" aca="1" ref="AM164" ca="1">variacion_mensual(IMAE[[#This Row],[República Dominicana]])</f>
        <v>0.25372311086595545</v>
      </c>
    </row>
    <row r="165" spans="1:39" x14ac:dyDescent="0.25">
      <c r="A165" s="5">
        <v>43709</v>
      </c>
      <c r="B165" s="3">
        <v>105.14</v>
      </c>
      <c r="C165" s="3">
        <v>111.86</v>
      </c>
      <c r="D165" s="3">
        <v>124.34</v>
      </c>
      <c r="E165" s="3">
        <v>244.43</v>
      </c>
      <c r="F165" s="3">
        <v>147.4</v>
      </c>
      <c r="G165" s="3">
        <v>182.05</v>
      </c>
      <c r="I165" s="6">
        <v>43709</v>
      </c>
      <c r="J165" s="7" cm="1">
        <f t="array" aca="1" ref="J165" ca="1">variacion_interanual(IMAE[[#This Row],[Costa Rica]])</f>
        <v>1.6631212531425188</v>
      </c>
      <c r="K165" s="7" cm="1">
        <f t="array" aca="1" ref="K165" ca="1">variacion_interanual(IMAE[[#This Row],[El Salvador]])</f>
        <v>2.3328149300155587</v>
      </c>
      <c r="L165" s="7" cm="1">
        <f t="array" aca="1" ref="L165" ca="1">variacion_interanual(IMAE[[#This Row],[Guatemala]])</f>
        <v>4.1722520107238648</v>
      </c>
      <c r="M165" s="7" cm="1">
        <f t="array" aca="1" ref="M165" ca="1">variacion_interanual(IMAE[[#This Row],[Honduras]])</f>
        <v>2.6844227860863823</v>
      </c>
      <c r="N165" s="7" cm="1">
        <f t="array" aca="1" ref="N165" ca="1">variacion_interanual(IMAE[[#This Row],[Nicaragua]])</f>
        <v>-2.4357956049774976</v>
      </c>
      <c r="O165" s="7" cm="1">
        <f t="array" aca="1" ref="O165" ca="1">variacion_interanual(IMAE[[#This Row],[República Dominicana]])</f>
        <v>5.4995363931386265</v>
      </c>
      <c r="Q165" s="6">
        <v>43709</v>
      </c>
      <c r="R165" s="7" cm="1">
        <f t="array" aca="1" ref="R165" ca="1">variacion_acumulada(IMAE[[#This Row],[Costa Rica]],IMAE_VA[[#This Row],[Mes]])</f>
        <v>1.3053844411120785</v>
      </c>
      <c r="S165" s="7" cm="1">
        <f t="array" aca="1" ref="S165" ca="1">variacion_acumulada(IMAE[[#This Row],[El Salvador]],IMAE_VA[[#This Row],[Mes]])</f>
        <v>2.6530323259295274</v>
      </c>
      <c r="T165" s="7" cm="1">
        <f t="array" aca="1" ref="T165" ca="1">variacion_acumulada(IMAE[[#This Row],[Guatemala]],IMAE_VA[[#This Row],[Mes]])</f>
        <v>3.8935707552892662</v>
      </c>
      <c r="U165" s="7" cm="1">
        <f t="array" aca="1" ref="U165" ca="1">variacion_acumulada(IMAE[[#This Row],[Honduras]],IMAE_VA[[#This Row],[Mes]])</f>
        <v>3.0891259365640522</v>
      </c>
      <c r="V165" s="7" cm="1">
        <f t="array" aca="1" ref="V165" ca="1">variacion_acumulada(IMAE[[#This Row],[Nicaragua]],IMAE_VA[[#This Row],[Mes]])</f>
        <v>-6.1432569829210966</v>
      </c>
      <c r="W165" s="7" cm="1">
        <f t="array" aca="1" ref="W165" ca="1">variacion_acumulada(IMAE[[#This Row],[República Dominicana]],IMAE_VA[[#This Row],[Mes]])</f>
        <v>5.0389184760344152</v>
      </c>
      <c r="Y165" s="6">
        <f>IMAE[[#This Row],[Mes]]</f>
        <v>43709</v>
      </c>
      <c r="Z165" s="7" cm="1">
        <f t="array" aca="1" ref="Z165" ca="1">crecimiento_ultimo_año(IMAE[[#This Row],[Costa Rica]])</f>
        <v>1.4564092566870634</v>
      </c>
      <c r="AA165" s="7" cm="1">
        <f t="array" aca="1" ref="AA165" ca="1">crecimiento_ultimo_año(IMAE[[#This Row],[El Salvador]])</f>
        <v>2.4120917250688212</v>
      </c>
      <c r="AB165" s="7" cm="1">
        <f t="array" aca="1" ref="AB165" ca="1">crecimiento_ultimo_año(IMAE[[#This Row],[Guatemala]])</f>
        <v>3.7325587134164673</v>
      </c>
      <c r="AC165" s="7" cm="1">
        <f t="array" aca="1" ref="AC165" ca="1">crecimiento_ultimo_año(IMAE[[#This Row],[Honduras]])</f>
        <v>3.2273687134325879</v>
      </c>
      <c r="AD165" s="7" cm="1">
        <f t="array" aca="1" ref="AD165" ca="1">crecimiento_ultimo_año(IMAE[[#This Row],[Nicaragua]])</f>
        <v>-6.2003255769415127</v>
      </c>
      <c r="AE165" s="7" cm="1">
        <f t="array" aca="1" ref="AE165" ca="1">crecimiento_ultimo_año(IMAE[[#This Row],[República Dominicana]])</f>
        <v>5.2094477009312579</v>
      </c>
      <c r="AG165" s="6">
        <f>IMAE[[#This Row],[Mes]]</f>
        <v>43709</v>
      </c>
      <c r="AH165" s="7" cm="1">
        <f t="array" aca="1" ref="AH165" ca="1">variacion_mensual(IMAE[[#This Row],[Costa Rica]])</f>
        <v>0.2001334222815121</v>
      </c>
      <c r="AI165" s="7" cm="1">
        <f t="array" aca="1" ref="AI165" ca="1">variacion_mensual(IMAE[[#This Row],[El Salvador]])</f>
        <v>-0.67483573077606884</v>
      </c>
      <c r="AJ165" s="7" cm="1">
        <f t="array" aca="1" ref="AJ165" ca="1">variacion_mensual(IMAE[[#This Row],[Guatemala]])</f>
        <v>-4.0196157247363029E-2</v>
      </c>
      <c r="AK165" s="7" cm="1">
        <f t="array" aca="1" ref="AK165" ca="1">variacion_mensual(IMAE[[#This Row],[Honduras]])</f>
        <v>0.17622950819673466</v>
      </c>
      <c r="AL165" s="7" cm="1">
        <f t="array" aca="1" ref="AL165" ca="1">variacion_mensual(IMAE[[#This Row],[Nicaragua]])</f>
        <v>0.63494230900527082</v>
      </c>
      <c r="AM165" s="7" cm="1">
        <f t="array" aca="1" ref="AM165" ca="1">variacion_mensual(IMAE[[#This Row],[República Dominicana]])</f>
        <v>0.15955105633804756</v>
      </c>
    </row>
    <row r="166" spans="1:39" x14ac:dyDescent="0.25">
      <c r="A166" s="5">
        <v>43739</v>
      </c>
      <c r="B166" s="3">
        <v>105.35</v>
      </c>
      <c r="C166" s="3">
        <v>111.53</v>
      </c>
      <c r="D166" s="3">
        <v>124.54</v>
      </c>
      <c r="E166" s="3">
        <v>244.93</v>
      </c>
      <c r="F166" s="3">
        <v>148.19</v>
      </c>
      <c r="G166" s="3">
        <v>181.78</v>
      </c>
      <c r="I166" s="6">
        <v>43739</v>
      </c>
      <c r="J166" s="7" cm="1">
        <f t="array" aca="1" ref="J166" ca="1">variacion_interanual(IMAE[[#This Row],[Costa Rica]])</f>
        <v>1.954901771024864</v>
      </c>
      <c r="K166" s="7" cm="1">
        <f t="array" aca="1" ref="K166" ca="1">variacion_interanual(IMAE[[#This Row],[El Salvador]])</f>
        <v>2.5751862411477866</v>
      </c>
      <c r="L166" s="7" cm="1">
        <f t="array" aca="1" ref="L166" ca="1">variacion_interanual(IMAE[[#This Row],[Guatemala]])</f>
        <v>4.5412574498447267</v>
      </c>
      <c r="M166" s="7" cm="1">
        <f t="array" aca="1" ref="M166" ca="1">variacion_interanual(IMAE[[#This Row],[Honduras]])</f>
        <v>2.7304756312390044</v>
      </c>
      <c r="N166" s="7" cm="1">
        <f t="array" aca="1" ref="N166" ca="1">variacion_interanual(IMAE[[#This Row],[Nicaragua]])</f>
        <v>-1.5152522097428012</v>
      </c>
      <c r="O166" s="7" cm="1">
        <f t="array" aca="1" ref="O166" ca="1">variacion_interanual(IMAE[[#This Row],[República Dominicana]])</f>
        <v>5.4163767107399785</v>
      </c>
      <c r="Q166" s="6">
        <v>43739</v>
      </c>
      <c r="R166" s="7" cm="1">
        <f t="array" aca="1" ref="R166" ca="1">variacion_acumulada(IMAE[[#This Row],[Costa Rica]],IMAE_VA[[#This Row],[Mes]])</f>
        <v>1.3705278279269706</v>
      </c>
      <c r="S166" s="7" cm="1">
        <f t="array" aca="1" ref="S166" ca="1">variacion_acumulada(IMAE[[#This Row],[El Salvador]],IMAE_VA[[#This Row],[Mes]])</f>
        <v>2.6453194339399078</v>
      </c>
      <c r="T166" s="7" cm="1">
        <f t="array" aca="1" ref="T166" ca="1">variacion_acumulada(IMAE[[#This Row],[Guatemala]],IMAE_VA[[#This Row],[Mes]])</f>
        <v>3.9583753275549416</v>
      </c>
      <c r="U166" s="7" cm="1">
        <f t="array" aca="1" ref="U166" ca="1">variacion_acumulada(IMAE[[#This Row],[Honduras]],IMAE_VA[[#This Row],[Mes]])</f>
        <v>3.0528192934782705</v>
      </c>
      <c r="V166" s="7" cm="1">
        <f t="array" aca="1" ref="V166" ca="1">variacion_acumulada(IMAE[[#This Row],[Nicaragua]],IMAE_VA[[#This Row],[Mes]])</f>
        <v>-5.6942805748437912</v>
      </c>
      <c r="W166" s="7" cm="1">
        <f t="array" aca="1" ref="W166" ca="1">variacion_acumulada(IMAE[[#This Row],[República Dominicana]],IMAE_VA[[#This Row],[Mes]])</f>
        <v>5.0769761499646293</v>
      </c>
      <c r="Y166" s="6">
        <f>IMAE[[#This Row],[Mes]]</f>
        <v>43739</v>
      </c>
      <c r="Z166" s="7" cm="1">
        <f t="array" aca="1" ref="Z166" ca="1">crecimiento_ultimo_año(IMAE[[#This Row],[Costa Rica]])</f>
        <v>1.4285251005318411</v>
      </c>
      <c r="AA166" s="7" cm="1">
        <f t="array" aca="1" ref="AA166" ca="1">crecimiento_ultimo_año(IMAE[[#This Row],[El Salvador]])</f>
        <v>2.4911845121588838</v>
      </c>
      <c r="AB166" s="7" cm="1">
        <f t="array" aca="1" ref="AB166" ca="1">crecimiento_ultimo_año(IMAE[[#This Row],[Guatemala]])</f>
        <v>3.8394464446444676</v>
      </c>
      <c r="AC166" s="7" cm="1">
        <f t="array" aca="1" ref="AC166" ca="1">crecimiento_ultimo_año(IMAE[[#This Row],[Honduras]])</f>
        <v>3.1524718446877431</v>
      </c>
      <c r="AD166" s="7" cm="1">
        <f t="array" aca="1" ref="AD166" ca="1">crecimiento_ultimo_año(IMAE[[#This Row],[Nicaragua]])</f>
        <v>-5.8890492223825586</v>
      </c>
      <c r="AE166" s="7" cm="1">
        <f t="array" aca="1" ref="AE166" ca="1">crecimiento_ultimo_año(IMAE[[#This Row],[República Dominicana]])</f>
        <v>5.1577041764991671</v>
      </c>
      <c r="AG166" s="6">
        <f>IMAE[[#This Row],[Mes]]</f>
        <v>43739</v>
      </c>
      <c r="AH166" s="7" cm="1">
        <f t="array" aca="1" ref="AH166" ca="1">variacion_mensual(IMAE[[#This Row],[Costa Rica]])</f>
        <v>0.1997336884154377</v>
      </c>
      <c r="AI166" s="7" cm="1">
        <f t="array" aca="1" ref="AI166" ca="1">variacion_mensual(IMAE[[#This Row],[El Salvador]])</f>
        <v>-0.29501162166993833</v>
      </c>
      <c r="AJ166" s="7" cm="1">
        <f t="array" aca="1" ref="AJ166" ca="1">variacion_mensual(IMAE[[#This Row],[Guatemala]])</f>
        <v>0.16084928422068767</v>
      </c>
      <c r="AK166" s="7" cm="1">
        <f t="array" aca="1" ref="AK166" ca="1">variacion_mensual(IMAE[[#This Row],[Honduras]])</f>
        <v>0.20455754203656529</v>
      </c>
      <c r="AL166" s="7" cm="1">
        <f t="array" aca="1" ref="AL166" ca="1">variacion_mensual(IMAE[[#This Row],[Nicaragua]])</f>
        <v>0.53595658073268826</v>
      </c>
      <c r="AM166" s="7" cm="1">
        <f t="array" aca="1" ref="AM166" ca="1">variacion_mensual(IMAE[[#This Row],[República Dominicana]])</f>
        <v>-0.14831090359791466</v>
      </c>
    </row>
    <row r="167" spans="1:39" x14ac:dyDescent="0.25">
      <c r="A167" s="5">
        <v>43770</v>
      </c>
      <c r="B167" s="3">
        <v>105.5</v>
      </c>
      <c r="C167" s="3">
        <v>111.9</v>
      </c>
      <c r="D167" s="3">
        <v>124.69</v>
      </c>
      <c r="E167" s="3">
        <v>245.32</v>
      </c>
      <c r="F167" s="3">
        <v>148.72</v>
      </c>
      <c r="G167" s="3">
        <v>180.47</v>
      </c>
      <c r="I167" s="6">
        <v>43770</v>
      </c>
      <c r="J167" s="7" cm="1">
        <f t="array" aca="1" ref="J167" ca="1">variacion_interanual(IMAE[[#This Row],[Costa Rica]])</f>
        <v>2.1297192642788065</v>
      </c>
      <c r="K167" s="7" cm="1">
        <f t="array" aca="1" ref="K167" ca="1">variacion_interanual(IMAE[[#This Row],[El Salvador]])</f>
        <v>2.4443834111507856</v>
      </c>
      <c r="L167" s="7" cm="1">
        <f t="array" aca="1" ref="L167" ca="1">variacion_interanual(IMAE[[#This Row],[Guatemala]])</f>
        <v>4.605704697986579</v>
      </c>
      <c r="M167" s="7" cm="1">
        <f t="array" aca="1" ref="M167" ca="1">variacion_interanual(IMAE[[#This Row],[Honduras]])</f>
        <v>2.7217150992379091</v>
      </c>
      <c r="N167" s="7" cm="1">
        <f t="array" aca="1" ref="N167" ca="1">variacion_interanual(IMAE[[#This Row],[Nicaragua]])</f>
        <v>-0.58158967845444165</v>
      </c>
      <c r="O167" s="7" cm="1">
        <f t="array" aca="1" ref="O167" ca="1">variacion_interanual(IMAE[[#This Row],[República Dominicana]])</f>
        <v>4.4809818792334921</v>
      </c>
      <c r="Q167" s="6">
        <v>43770</v>
      </c>
      <c r="R167" s="7" cm="1">
        <f t="array" aca="1" ref="R167" ca="1">variacion_acumulada(IMAE[[#This Row],[Costa Rica]],IMAE_VA[[#This Row],[Mes]])</f>
        <v>1.4397120575885269</v>
      </c>
      <c r="S167" s="7" cm="1">
        <f t="array" aca="1" ref="S167" ca="1">variacion_acumulada(IMAE[[#This Row],[El Salvador]],IMAE_VA[[#This Row],[Mes]])</f>
        <v>2.6271298813233424</v>
      </c>
      <c r="T167" s="7" cm="1">
        <f t="array" aca="1" ref="T167" ca="1">variacion_acumulada(IMAE[[#This Row],[Guatemala]],IMAE_VA[[#This Row],[Mes]])</f>
        <v>4.0172845538386515</v>
      </c>
      <c r="U167" s="7" cm="1">
        <f t="array" aca="1" ref="U167" ca="1">variacion_acumulada(IMAE[[#This Row],[Honduras]],IMAE_VA[[#This Row],[Mes]])</f>
        <v>3.0223359881573764</v>
      </c>
      <c r="V167" s="7" cm="1">
        <f t="array" aca="1" ref="V167" ca="1">variacion_acumulada(IMAE[[#This Row],[Nicaragua]],IMAE_VA[[#This Row],[Mes]])</f>
        <v>-5.2445578671307835</v>
      </c>
      <c r="W167" s="7" cm="1">
        <f t="array" aca="1" ref="W167" ca="1">variacion_acumulada(IMAE[[#This Row],[República Dominicana]],IMAE_VA[[#This Row],[Mes]])</f>
        <v>5.0223048327137532</v>
      </c>
      <c r="Y167" s="6">
        <f>IMAE[[#This Row],[Mes]]</f>
        <v>43770</v>
      </c>
      <c r="Z167" s="7" cm="1">
        <f t="array" aca="1" ref="Z167" ca="1">crecimiento_ultimo_año(IMAE[[#This Row],[Costa Rica]])</f>
        <v>1.4530765556824088</v>
      </c>
      <c r="AA167" s="7" cm="1">
        <f t="array" aca="1" ref="AA167" ca="1">crecimiento_ultimo_año(IMAE[[#This Row],[El Salvador]])</f>
        <v>2.5633029337268409</v>
      </c>
      <c r="AB167" s="7" cm="1">
        <f t="array" aca="1" ref="AB167" ca="1">crecimiento_ultimo_año(IMAE[[#This Row],[Guatemala]])</f>
        <v>3.955757239947566</v>
      </c>
      <c r="AC167" s="7" cm="1">
        <f t="array" aca="1" ref="AC167" ca="1">crecimiento_ultimo_año(IMAE[[#This Row],[Honduras]])</f>
        <v>3.076569082091396</v>
      </c>
      <c r="AD167" s="7" cm="1">
        <f t="array" aca="1" ref="AD167" ca="1">crecimiento_ultimo_año(IMAE[[#This Row],[Nicaragua]])</f>
        <v>-5.4230074800103107</v>
      </c>
      <c r="AE167" s="7" cm="1">
        <f t="array" aca="1" ref="AE167" ca="1">crecimiento_ultimo_año(IMAE[[#This Row],[República Dominicana]])</f>
        <v>5.0586051963274148</v>
      </c>
      <c r="AG167" s="6">
        <f>IMAE[[#This Row],[Mes]]</f>
        <v>43770</v>
      </c>
      <c r="AH167" s="7" cm="1">
        <f t="array" aca="1" ref="AH167" ca="1">variacion_mensual(IMAE[[#This Row],[Costa Rica]])</f>
        <v>0.14238253440912452</v>
      </c>
      <c r="AI167" s="7" cm="1">
        <f t="array" aca="1" ref="AI167" ca="1">variacion_mensual(IMAE[[#This Row],[El Salvador]])</f>
        <v>0.33174930511969958</v>
      </c>
      <c r="AJ167" s="7" cm="1">
        <f t="array" aca="1" ref="AJ167" ca="1">variacion_mensual(IMAE[[#This Row],[Guatemala]])</f>
        <v>0.12044323109041688</v>
      </c>
      <c r="AK167" s="7" cm="1">
        <f t="array" aca="1" ref="AK167" ca="1">variacion_mensual(IMAE[[#This Row],[Honduras]])</f>
        <v>0.15922916751724969</v>
      </c>
      <c r="AL167" s="7" cm="1">
        <f t="array" aca="1" ref="AL167" ca="1">variacion_mensual(IMAE[[#This Row],[Nicaragua]])</f>
        <v>0.35764896416763392</v>
      </c>
      <c r="AM167" s="7" cm="1">
        <f t="array" aca="1" ref="AM167" ca="1">variacion_mensual(IMAE[[#This Row],[República Dominicana]])</f>
        <v>-0.72065133678071991</v>
      </c>
    </row>
    <row r="168" spans="1:39" x14ac:dyDescent="0.25">
      <c r="A168" s="5">
        <v>43800</v>
      </c>
      <c r="B168" s="3">
        <v>105.62</v>
      </c>
      <c r="C168" s="3">
        <v>111.7</v>
      </c>
      <c r="D168" s="3">
        <v>124.32</v>
      </c>
      <c r="E168" s="3">
        <v>245.38</v>
      </c>
      <c r="F168" s="3">
        <v>148.96</v>
      </c>
      <c r="G168" s="3">
        <v>177.86</v>
      </c>
      <c r="I168" s="6">
        <v>43800</v>
      </c>
      <c r="J168" s="7" cm="1">
        <f t="array" aca="1" ref="J168" ca="1">variacion_interanual(IMAE[[#This Row],[Costa Rica]])</f>
        <v>2.1667633971754752</v>
      </c>
      <c r="K168" s="7" cm="1">
        <f t="array" aca="1" ref="K168" ca="1">variacion_interanual(IMAE[[#This Row],[El Salvador]])</f>
        <v>1.4808758063050931</v>
      </c>
      <c r="L168" s="7" cm="1">
        <f t="array" aca="1" ref="L168" ca="1">variacion_interanual(IMAE[[#This Row],[Guatemala]])</f>
        <v>3.8509731851975593</v>
      </c>
      <c r="M168" s="7" cm="1">
        <f t="array" aca="1" ref="M168" ca="1">variacion_interanual(IMAE[[#This Row],[Honduras]])</f>
        <v>2.5021930740632525</v>
      </c>
      <c r="N168" s="7" cm="1">
        <f t="array" aca="1" ref="N168" ca="1">variacion_interanual(IMAE[[#This Row],[Nicaragua]])</f>
        <v>0.23551577955722713</v>
      </c>
      <c r="O168" s="7" cm="1">
        <f t="array" aca="1" ref="O168" ca="1">variacion_interanual(IMAE[[#This Row],[República Dominicana]])</f>
        <v>2.4480156673002629</v>
      </c>
      <c r="Q168" s="6">
        <v>43800</v>
      </c>
      <c r="R168" s="7" cm="1">
        <f t="array" aca="1" ref="R168" ca="1">variacion_acumulada(IMAE[[#This Row],[Costa Rica]],IMAE_VA[[#This Row],[Mes]])</f>
        <v>1.5004769835238907</v>
      </c>
      <c r="S168" s="7" cm="1">
        <f t="array" aca="1" ref="S168" ca="1">variacion_acumulada(IMAE[[#This Row],[El Salvador]],IMAE_VA[[#This Row],[Mes]])</f>
        <v>2.5313090961563312</v>
      </c>
      <c r="T168" s="7" cm="1">
        <f t="array" aca="1" ref="T168" ca="1">variacion_acumulada(IMAE[[#This Row],[Guatemala]],IMAE_VA[[#This Row],[Mes]])</f>
        <v>4.0033576999755072</v>
      </c>
      <c r="U168" s="7" cm="1">
        <f t="array" aca="1" ref="U168" ca="1">variacion_acumulada(IMAE[[#This Row],[Honduras]],IMAE_VA[[#This Row],[Mes]])</f>
        <v>2.9783899965059923</v>
      </c>
      <c r="V168" s="7" cm="1">
        <f t="array" aca="1" ref="V168" ca="1">variacion_acumulada(IMAE[[#This Row],[Nicaragua]],IMAE_VA[[#This Row],[Mes]])</f>
        <v>-4.8041617321804004</v>
      </c>
      <c r="W168" s="7" cm="1">
        <f t="array" aca="1" ref="W168" ca="1">variacion_acumulada(IMAE[[#This Row],[República Dominicana]],IMAE_VA[[#This Row],[Mes]])</f>
        <v>4.8049946270804833</v>
      </c>
      <c r="Y168" s="6">
        <f>IMAE[[#This Row],[Mes]]</f>
        <v>43800</v>
      </c>
      <c r="Z168" s="7" cm="1">
        <f t="array" aca="1" ref="Z168" ca="1">crecimiento_ultimo_año(IMAE[[#This Row],[Costa Rica]])</f>
        <v>1.5004769835238907</v>
      </c>
      <c r="AA168" s="7" cm="1">
        <f t="array" aca="1" ref="AA168" ca="1">crecimiento_ultimo_año(IMAE[[#This Row],[El Salvador]])</f>
        <v>2.5313090961563312</v>
      </c>
      <c r="AB168" s="7" cm="1">
        <f t="array" aca="1" ref="AB168" ca="1">crecimiento_ultimo_año(IMAE[[#This Row],[Guatemala]])</f>
        <v>4.0033576999755072</v>
      </c>
      <c r="AC168" s="7" cm="1">
        <f t="array" aca="1" ref="AC168" ca="1">crecimiento_ultimo_año(IMAE[[#This Row],[Honduras]])</f>
        <v>2.9783899965059923</v>
      </c>
      <c r="AD168" s="7" cm="1">
        <f t="array" aca="1" ref="AD168" ca="1">crecimiento_ultimo_año(IMAE[[#This Row],[Nicaragua]])</f>
        <v>-4.8041617321804004</v>
      </c>
      <c r="AE168" s="7" cm="1">
        <f t="array" aca="1" ref="AE168" ca="1">crecimiento_ultimo_año(IMAE[[#This Row],[República Dominicana]])</f>
        <v>4.8049946270804833</v>
      </c>
      <c r="AG168" s="6">
        <f>IMAE[[#This Row],[Mes]]</f>
        <v>43800</v>
      </c>
      <c r="AH168" s="7" cm="1">
        <f t="array" aca="1" ref="AH168" ca="1">variacion_mensual(IMAE[[#This Row],[Costa Rica]])</f>
        <v>0.11374407582938062</v>
      </c>
      <c r="AI168" s="7" cm="1">
        <f t="array" aca="1" ref="AI168" ca="1">variacion_mensual(IMAE[[#This Row],[El Salvador]])</f>
        <v>-0.17873100983021306</v>
      </c>
      <c r="AJ168" s="7" cm="1">
        <f t="array" aca="1" ref="AJ168" ca="1">variacion_mensual(IMAE[[#This Row],[Guatemala]])</f>
        <v>-0.29673590504450953</v>
      </c>
      <c r="AK168" s="7" cm="1">
        <f t="array" aca="1" ref="AK168" ca="1">variacion_mensual(IMAE[[#This Row],[Honduras]])</f>
        <v>2.4457850970160955E-2</v>
      </c>
      <c r="AL168" s="7" cm="1">
        <f t="array" aca="1" ref="AL168" ca="1">variacion_mensual(IMAE[[#This Row],[Nicaragua]])</f>
        <v>0.16137708445400634</v>
      </c>
      <c r="AM168" s="7" cm="1">
        <f t="array" aca="1" ref="AM168" ca="1">variacion_mensual(IMAE[[#This Row],[República Dominicana]])</f>
        <v>-1.4462237490995622</v>
      </c>
    </row>
    <row r="169" spans="1:39" x14ac:dyDescent="0.25">
      <c r="A169" s="5">
        <v>43831</v>
      </c>
      <c r="B169" s="3">
        <v>105.84</v>
      </c>
      <c r="C169" s="3">
        <v>111.1</v>
      </c>
      <c r="D169" s="3">
        <v>123.08</v>
      </c>
      <c r="E169" s="3">
        <v>244.72</v>
      </c>
      <c r="F169" s="3">
        <v>148.94</v>
      </c>
      <c r="G169" s="3">
        <v>174.01</v>
      </c>
      <c r="I169" s="6">
        <v>43831</v>
      </c>
      <c r="J169" s="7" cm="1">
        <f t="array" aca="1" ref="J169" ca="1">variacion_interanual(IMAE[[#This Row],[Costa Rica]])</f>
        <v>2.2114920328343945</v>
      </c>
      <c r="K169" s="7" cm="1">
        <f t="array" aca="1" ref="K169" ca="1">variacion_interanual(IMAE[[#This Row],[El Salvador]])</f>
        <v>0.33414612119568865</v>
      </c>
      <c r="L169" s="7" cm="1">
        <f t="array" aca="1" ref="L169" ca="1">variacion_interanual(IMAE[[#This Row],[Guatemala]])</f>
        <v>1.9887305270135824</v>
      </c>
      <c r="M169" s="7" cm="1">
        <f t="array" aca="1" ref="M169" ca="1">variacion_interanual(IMAE[[#This Row],[Honduras]])</f>
        <v>1.9666666666666721</v>
      </c>
      <c r="N169" s="7" cm="1">
        <f t="array" aca="1" ref="N169" ca="1">variacion_interanual(IMAE[[#This Row],[Nicaragua]])</f>
        <v>0.8941877794336861</v>
      </c>
      <c r="O169" s="7" cm="1">
        <f t="array" aca="1" ref="O169" ca="1">variacion_interanual(IMAE[[#This Row],[República Dominicana]])</f>
        <v>-0.55434906846496546</v>
      </c>
      <c r="Q169" s="6">
        <v>43831</v>
      </c>
      <c r="R169" s="7" cm="1">
        <f t="array" aca="1" ref="R169" ca="1">variacion_acumulada(IMAE[[#This Row],[Costa Rica]],IMAE_VA[[#This Row],[Mes]])</f>
        <v>2.2114920328343945</v>
      </c>
      <c r="S169" s="7" cm="1">
        <f t="array" aca="1" ref="S169" ca="1">variacion_acumulada(IMAE[[#This Row],[El Salvador]],IMAE_VA[[#This Row],[Mes]])</f>
        <v>0.33414612119568865</v>
      </c>
      <c r="T169" s="7" cm="1">
        <f t="array" aca="1" ref="T169" ca="1">variacion_acumulada(IMAE[[#This Row],[Guatemala]],IMAE_VA[[#This Row],[Mes]])</f>
        <v>1.9887305270135824</v>
      </c>
      <c r="U169" s="7" cm="1">
        <f t="array" aca="1" ref="U169" ca="1">variacion_acumulada(IMAE[[#This Row],[Honduras]],IMAE_VA[[#This Row],[Mes]])</f>
        <v>1.9666666666666721</v>
      </c>
      <c r="V169" s="7" cm="1">
        <f t="array" aca="1" ref="V169" ca="1">variacion_acumulada(IMAE[[#This Row],[Nicaragua]],IMAE_VA[[#This Row],[Mes]])</f>
        <v>0.8941877794336861</v>
      </c>
      <c r="W169" s="7" cm="1">
        <f t="array" aca="1" ref="W169" ca="1">variacion_acumulada(IMAE[[#This Row],[República Dominicana]],IMAE_VA[[#This Row],[Mes]])</f>
        <v>-0.55434906846496546</v>
      </c>
      <c r="Y169" s="6">
        <f>IMAE[[#This Row],[Mes]]</f>
        <v>43831</v>
      </c>
      <c r="Z169" s="7" cm="1">
        <f t="array" aca="1" ref="Z169" ca="1">crecimiento_ultimo_año(IMAE[[#This Row],[Costa Rica]])</f>
        <v>1.5534294134269766</v>
      </c>
      <c r="AA169" s="7" cm="1">
        <f t="array" aca="1" ref="AA169" ca="1">crecimiento_ultimo_año(IMAE[[#This Row],[El Salvador]])</f>
        <v>2.3510864869371595</v>
      </c>
      <c r="AB169" s="7" cm="1">
        <f t="array" aca="1" ref="AB169" ca="1">crecimiento_ultimo_año(IMAE[[#This Row],[Guatemala]])</f>
        <v>3.8784023214609276</v>
      </c>
      <c r="AC169" s="7" cm="1">
        <f t="array" aca="1" ref="AC169" ca="1">crecimiento_ultimo_año(IMAE[[#This Row],[Honduras]])</f>
        <v>2.8368345121221772</v>
      </c>
      <c r="AD169" s="7" cm="1">
        <f t="array" aca="1" ref="AD169" ca="1">crecimiento_ultimo_año(IMAE[[#This Row],[Nicaragua]])</f>
        <v>-4.048909343427443</v>
      </c>
      <c r="AE169" s="7" cm="1">
        <f t="array" aca="1" ref="AE169" ca="1">crecimiento_ultimo_año(IMAE[[#This Row],[República Dominicana]])</f>
        <v>4.3049275250055752</v>
      </c>
      <c r="AG169" s="6">
        <f>IMAE[[#This Row],[Mes]]</f>
        <v>43831</v>
      </c>
      <c r="AH169" s="7" cm="1">
        <f t="array" aca="1" ref="AH169" ca="1">variacion_mensual(IMAE[[#This Row],[Costa Rica]])</f>
        <v>0.20829388373413416</v>
      </c>
      <c r="AI169" s="7" cm="1">
        <f t="array" aca="1" ref="AI169" ca="1">variacion_mensual(IMAE[[#This Row],[El Salvador]])</f>
        <v>-0.53715308863027111</v>
      </c>
      <c r="AJ169" s="7" cm="1">
        <f t="array" aca="1" ref="AJ169" ca="1">variacion_mensual(IMAE[[#This Row],[Guatemala]])</f>
        <v>-0.99742599742599358</v>
      </c>
      <c r="AK169" s="7" cm="1">
        <f t="array" aca="1" ref="AK169" ca="1">variacion_mensual(IMAE[[#This Row],[Honduras]])</f>
        <v>-0.26897057624908349</v>
      </c>
      <c r="AL169" s="7" cm="1">
        <f t="array" aca="1" ref="AL169" ca="1">variacion_mensual(IMAE[[#This Row],[Nicaragua]])</f>
        <v>-1.3426423200868509E-2</v>
      </c>
      <c r="AM169" s="7" cm="1">
        <f t="array" aca="1" ref="AM169" ca="1">variacion_mensual(IMAE[[#This Row],[República Dominicana]])</f>
        <v>-2.1646238614640878</v>
      </c>
    </row>
    <row r="170" spans="1:39" x14ac:dyDescent="0.25">
      <c r="A170" s="5">
        <v>43862</v>
      </c>
      <c r="B170" s="3">
        <v>106.17</v>
      </c>
      <c r="C170" s="3">
        <v>108.63</v>
      </c>
      <c r="D170" s="3">
        <v>120.9</v>
      </c>
      <c r="E170" s="3">
        <v>242.18</v>
      </c>
      <c r="F170" s="3">
        <v>148.72</v>
      </c>
      <c r="G170" s="3">
        <v>169.54</v>
      </c>
      <c r="I170" s="6">
        <v>43862</v>
      </c>
      <c r="J170" s="7" cm="1">
        <f t="array" aca="1" ref="J170" ca="1">variacion_interanual(IMAE[[#This Row],[Costa Rica]])</f>
        <v>2.371998842927403</v>
      </c>
      <c r="K170" s="7" cm="1">
        <f t="array" aca="1" ref="K170" ca="1">variacion_interanual(IMAE[[#This Row],[El Salvador]])</f>
        <v>-2.4076902344802864</v>
      </c>
      <c r="L170" s="7" cm="1">
        <f t="array" aca="1" ref="L170" ca="1">variacion_interanual(IMAE[[#This Row],[Guatemala]])</f>
        <v>-0.85287846481875151</v>
      </c>
      <c r="M170" s="7" cm="1">
        <f t="array" aca="1" ref="M170" ca="1">variacion_interanual(IMAE[[#This Row],[Honduras]])</f>
        <v>0.6190535543645348</v>
      </c>
      <c r="N170" s="7" cm="1">
        <f t="array" aca="1" ref="N170" ca="1">variacion_interanual(IMAE[[#This Row],[Nicaragua]])</f>
        <v>1.4046093004227433</v>
      </c>
      <c r="O170" s="7" cm="1">
        <f t="array" aca="1" ref="O170" ca="1">variacion_interanual(IMAE[[#This Row],[República Dominicana]])</f>
        <v>-3.9759855006796574</v>
      </c>
      <c r="Q170" s="6">
        <v>43862</v>
      </c>
      <c r="R170" s="7" cm="1">
        <f t="array" aca="1" ref="R170" ca="1">variacion_acumulada(IMAE[[#This Row],[Costa Rica]],IMAE_VA[[#This Row],[Mes]])</f>
        <v>2.2918073916819548</v>
      </c>
      <c r="S170" s="7" cm="1">
        <f t="array" aca="1" ref="S170" ca="1">variacion_acumulada(IMAE[[#This Row],[El Salvador]],IMAE_VA[[#This Row],[Mes]])</f>
        <v>-1.0403530895334301</v>
      </c>
      <c r="T170" s="7" cm="1">
        <f t="array" aca="1" ref="T170" ca="1">variacion_acumulada(IMAE[[#This Row],[Guatemala]],IMAE_VA[[#This Row],[Mes]])</f>
        <v>0.56054735800841193</v>
      </c>
      <c r="U170" s="7" cm="1">
        <f t="array" aca="1" ref="U170" ca="1">variacion_acumulada(IMAE[[#This Row],[Honduras]],IMAE_VA[[#This Row],[Mes]])</f>
        <v>1.2918929039505755</v>
      </c>
      <c r="V170" s="7" cm="1">
        <f t="array" aca="1" ref="V170" ca="1">variacion_acumulada(IMAE[[#This Row],[Nicaragua]],IMAE_VA[[#This Row],[Mes]])</f>
        <v>1.1485659915726476</v>
      </c>
      <c r="W170" s="7" cm="1">
        <f t="array" aca="1" ref="W170" ca="1">variacion_acumulada(IMAE[[#This Row],[República Dominicana]],IMAE_VA[[#This Row],[Mes]])</f>
        <v>-2.2728565739318474</v>
      </c>
      <c r="Y170" s="6">
        <f>IMAE[[#This Row],[Mes]]</f>
        <v>43862</v>
      </c>
      <c r="Z170" s="7" cm="1">
        <f t="array" aca="1" ref="Z170" ca="1">crecimiento_ultimo_año(IMAE[[#This Row],[Costa Rica]])</f>
        <v>1.6281470251439778</v>
      </c>
      <c r="AA170" s="7" cm="1">
        <f t="array" aca="1" ref="AA170" ca="1">crecimiento_ultimo_año(IMAE[[#This Row],[El Salvador]])</f>
        <v>1.9247058111746318</v>
      </c>
      <c r="AB170" s="7" cm="1">
        <f t="array" aca="1" ref="AB170" ca="1">crecimiento_ultimo_año(IMAE[[#This Row],[Guatemala]])</f>
        <v>3.4925447869144088</v>
      </c>
      <c r="AC170" s="7" cm="1">
        <f t="array" aca="1" ref="AC170" ca="1">crecimiento_ultimo_año(IMAE[[#This Row],[Honduras]])</f>
        <v>2.5889229603328623</v>
      </c>
      <c r="AD170" s="7" cm="1">
        <f t="array" aca="1" ref="AD170" ca="1">crecimiento_ultimo_año(IMAE[[#This Row],[Nicaragua]])</f>
        <v>-3.1784022353115393</v>
      </c>
      <c r="AE170" s="7" cm="1">
        <f t="array" aca="1" ref="AE170" ca="1">crecimiento_ultimo_año(IMAE[[#This Row],[República Dominicana]])</f>
        <v>3.522515269696358</v>
      </c>
      <c r="AG170" s="6">
        <f>IMAE[[#This Row],[Mes]]</f>
        <v>43862</v>
      </c>
      <c r="AH170" s="7" cm="1">
        <f t="array" aca="1" ref="AH170" ca="1">variacion_mensual(IMAE[[#This Row],[Costa Rica]])</f>
        <v>0.31179138321995037</v>
      </c>
      <c r="AI170" s="7" cm="1">
        <f t="array" aca="1" ref="AI170" ca="1">variacion_mensual(IMAE[[#This Row],[El Salvador]])</f>
        <v>-2.2232223222322212</v>
      </c>
      <c r="AJ170" s="7" cm="1">
        <f t="array" aca="1" ref="AJ170" ca="1">variacion_mensual(IMAE[[#This Row],[Guatemala]])</f>
        <v>-1.7712057198569942</v>
      </c>
      <c r="AK170" s="7" cm="1">
        <f t="array" aca="1" ref="AK170" ca="1">variacion_mensual(IMAE[[#This Row],[Honduras]])</f>
        <v>-1.0379208891794667</v>
      </c>
      <c r="AL170" s="7" cm="1">
        <f t="array" aca="1" ref="AL170" ca="1">variacion_mensual(IMAE[[#This Row],[Nicaragua]])</f>
        <v>-0.1477104874446078</v>
      </c>
      <c r="AM170" s="7" cm="1">
        <f t="array" aca="1" ref="AM170" ca="1">variacion_mensual(IMAE[[#This Row],[República Dominicana]])</f>
        <v>-2.5688178840296505</v>
      </c>
    </row>
    <row r="171" spans="1:39" x14ac:dyDescent="0.25">
      <c r="A171" s="5">
        <v>43891</v>
      </c>
      <c r="B171" s="3">
        <v>96.35</v>
      </c>
      <c r="C171" s="3">
        <v>101.89</v>
      </c>
      <c r="D171" s="3">
        <v>118.28</v>
      </c>
      <c r="E171" s="3">
        <v>218.89</v>
      </c>
      <c r="F171" s="3">
        <v>148.35</v>
      </c>
      <c r="G171" s="3">
        <v>165.38</v>
      </c>
      <c r="I171" s="6">
        <v>43891</v>
      </c>
      <c r="J171" s="7" cm="1">
        <f t="array" aca="1" ref="J171" ca="1">variacion_interanual(IMAE[[#This Row],[Costa Rica]])</f>
        <v>-7.248748556026186</v>
      </c>
      <c r="K171" s="7" cm="1">
        <f t="array" aca="1" ref="K171" ca="1">variacion_interanual(IMAE[[#This Row],[El Salvador]])</f>
        <v>-9.5838140030171211</v>
      </c>
      <c r="L171" s="7" cm="1">
        <f t="array" aca="1" ref="L171" ca="1">variacion_interanual(IMAE[[#This Row],[Guatemala]])</f>
        <v>-4.0324543610547607</v>
      </c>
      <c r="M171" s="7" cm="1">
        <f t="array" aca="1" ref="M171" ca="1">variacion_interanual(IMAE[[#This Row],[Honduras]])</f>
        <v>-9.313502092223569</v>
      </c>
      <c r="N171" s="7" cm="1">
        <f t="array" aca="1" ref="N171" ca="1">variacion_interanual(IMAE[[#This Row],[Nicaragua]])</f>
        <v>1.748971193415616</v>
      </c>
      <c r="O171" s="7" cm="1">
        <f t="array" aca="1" ref="O171" ca="1">variacion_interanual(IMAE[[#This Row],[República Dominicana]])</f>
        <v>-7.1420550252667026</v>
      </c>
      <c r="Q171" s="6">
        <v>43891</v>
      </c>
      <c r="R171" s="7" cm="1">
        <f t="array" aca="1" ref="R171" ca="1">variacion_acumulada(IMAE[[#This Row],[Costa Rica]],IMAE_VA[[#This Row],[Mes]])</f>
        <v>-0.89348846178568531</v>
      </c>
      <c r="S171" s="7" cm="1">
        <f t="array" aca="1" ref="S171" ca="1">variacion_acumulada(IMAE[[#This Row],[El Salvador]],IMAE_VA[[#This Row],[Mes]])</f>
        <v>-3.9165894900367482</v>
      </c>
      <c r="T171" s="7" cm="1">
        <f t="array" aca="1" ref="T171" ca="1">variacion_acumulada(IMAE[[#This Row],[Guatemala]],IMAE_VA[[#This Row],[Mes]])</f>
        <v>-0.98668926121300293</v>
      </c>
      <c r="U171" s="7" cm="1">
        <f t="array" aca="1" ref="U171" ca="1">variacion_acumulada(IMAE[[#This Row],[Honduras]],IMAE_VA[[#This Row],[Mes]])</f>
        <v>-2.2532753510788539</v>
      </c>
      <c r="V171" s="7" cm="1">
        <f t="array" aca="1" ref="V171" ca="1">variacion_acumulada(IMAE[[#This Row],[Nicaragua]],IMAE_VA[[#This Row],[Mes]])</f>
        <v>1.3474822759498295</v>
      </c>
      <c r="W171" s="7" cm="1">
        <f t="array" aca="1" ref="W171" ca="1">variacion_acumulada(IMAE[[#This Row],[República Dominicana]],IMAE_VA[[#This Row],[Mes]])</f>
        <v>-3.9102031568612694</v>
      </c>
      <c r="Y171" s="6">
        <f>IMAE[[#This Row],[Mes]]</f>
        <v>43891</v>
      </c>
      <c r="Z171" s="7" cm="1">
        <f t="array" aca="1" ref="Z171" ca="1">crecimiento_ultimo_año(IMAE[[#This Row],[Costa Rica]])</f>
        <v>0.91431241289865461</v>
      </c>
      <c r="AA171" s="7" cm="1">
        <f t="array" aca="1" ref="AA171" ca="1">crecimiento_ultimo_año(IMAE[[#This Row],[El Salvador]])</f>
        <v>0.86535995050776027</v>
      </c>
      <c r="AB171" s="7" cm="1">
        <f t="array" aca="1" ref="AB171" ca="1">crecimiento_ultimo_año(IMAE[[#This Row],[Guatemala]])</f>
        <v>2.8172724310759456</v>
      </c>
      <c r="AC171" s="7" cm="1">
        <f t="array" aca="1" ref="AC171" ca="1">crecimiento_ultimo_año(IMAE[[#This Row],[Honduras]])</f>
        <v>1.5166994381039745</v>
      </c>
      <c r="AD171" s="7" cm="1">
        <f t="array" aca="1" ref="AD171" ca="1">crecimiento_ultimo_año(IMAE[[#This Row],[Nicaragua]])</f>
        <v>-2.2122815953229624</v>
      </c>
      <c r="AE171" s="7" cm="1">
        <f t="array" aca="1" ref="AE171" ca="1">crecimiento_ultimo_año(IMAE[[#This Row],[República Dominicana]])</f>
        <v>2.4839412764404711</v>
      </c>
      <c r="AG171" s="6">
        <f>IMAE[[#This Row],[Mes]]</f>
        <v>43891</v>
      </c>
      <c r="AH171" s="7" cm="1">
        <f t="array" aca="1" ref="AH171" ca="1">variacion_mensual(IMAE[[#This Row],[Costa Rica]])</f>
        <v>-9.249317132900071</v>
      </c>
      <c r="AI171" s="7" cm="1">
        <f t="array" aca="1" ref="AI171" ca="1">variacion_mensual(IMAE[[#This Row],[El Salvador]])</f>
        <v>-6.2045475467182083</v>
      </c>
      <c r="AJ171" s="7" cm="1">
        <f t="array" aca="1" ref="AJ171" ca="1">variacion_mensual(IMAE[[#This Row],[Guatemala]])</f>
        <v>-2.1670802315963633</v>
      </c>
      <c r="AK171" s="7" cm="1">
        <f t="array" aca="1" ref="AK171" ca="1">variacion_mensual(IMAE[[#This Row],[Honduras]])</f>
        <v>-9.6168139400445991</v>
      </c>
      <c r="AL171" s="7" cm="1">
        <f t="array" aca="1" ref="AL171" ca="1">variacion_mensual(IMAE[[#This Row],[Nicaragua]])</f>
        <v>-0.2487896718666005</v>
      </c>
      <c r="AM171" s="7" cm="1">
        <f t="array" aca="1" ref="AM171" ca="1">variacion_mensual(IMAE[[#This Row],[República Dominicana]])</f>
        <v>-2.4536982423027043</v>
      </c>
    </row>
    <row r="172" spans="1:39" x14ac:dyDescent="0.25">
      <c r="A172" s="5">
        <v>43922</v>
      </c>
      <c r="B172" s="3">
        <v>96.25</v>
      </c>
      <c r="C172" s="3">
        <v>94.58</v>
      </c>
      <c r="D172" s="3">
        <v>116.22</v>
      </c>
      <c r="E172" s="3">
        <v>219.41</v>
      </c>
      <c r="F172" s="3">
        <v>147.9</v>
      </c>
      <c r="G172" s="3">
        <v>162.52000000000001</v>
      </c>
      <c r="I172" s="6">
        <v>43922</v>
      </c>
      <c r="J172" s="7" cm="1">
        <f t="array" aca="1" ref="J172" ca="1">variacion_interanual(IMAE[[#This Row],[Costa Rica]])</f>
        <v>-7.5674637472390227</v>
      </c>
      <c r="K172" s="7" cm="1">
        <f t="array" aca="1" ref="K172" ca="1">variacion_interanual(IMAE[[#This Row],[El Salvador]])</f>
        <v>-17.375731632742209</v>
      </c>
      <c r="L172" s="7" cm="1">
        <f t="array" aca="1" ref="L172" ca="1">variacion_interanual(IMAE[[#This Row],[Guatemala]])</f>
        <v>-6.4703042008691476</v>
      </c>
      <c r="M172" s="7" cm="1">
        <f t="array" aca="1" ref="M172" ca="1">variacion_interanual(IMAE[[#This Row],[Honduras]])</f>
        <v>-9.3459488493161995</v>
      </c>
      <c r="N172" s="7" cm="1">
        <f t="array" aca="1" ref="N172" ca="1">variacion_interanual(IMAE[[#This Row],[Nicaragua]])</f>
        <v>1.9016122364613697</v>
      </c>
      <c r="O172" s="7" cm="1">
        <f t="array" aca="1" ref="O172" ca="1">variacion_interanual(IMAE[[#This Row],[República Dominicana]])</f>
        <v>-9.4040916439043336</v>
      </c>
      <c r="Q172" s="6">
        <v>43922</v>
      </c>
      <c r="R172" s="7" cm="1">
        <f t="array" aca="1" ref="R172" ca="1">variacion_acumulada(IMAE[[#This Row],[Costa Rica]],IMAE_VA[[#This Row],[Mes]])</f>
        <v>-2.5670045994172441</v>
      </c>
      <c r="S172" s="7" cm="1">
        <f t="array" aca="1" ref="S172" ca="1">variacion_acumulada(IMAE[[#This Row],[El Salvador]],IMAE_VA[[#This Row],[Mes]])</f>
        <v>-7.3463935886019733</v>
      </c>
      <c r="T172" s="7" cm="1">
        <f t="array" aca="1" ref="T172" ca="1">variacion_acumulada(IMAE[[#This Row],[Guatemala]],IMAE_VA[[#This Row],[Mes]])</f>
        <v>-2.3769204088711082</v>
      </c>
      <c r="U172" s="7" cm="1">
        <f t="array" aca="1" ref="U172" ca="1">variacion_acumulada(IMAE[[#This Row],[Honduras]],IMAE_VA[[#This Row],[Mes]])</f>
        <v>-4.0338557603543208</v>
      </c>
      <c r="V172" s="7" cm="1">
        <f t="array" aca="1" ref="V172" ca="1">variacion_acumulada(IMAE[[#This Row],[Nicaragua]],IMAE_VA[[#This Row],[Mes]])</f>
        <v>1.484911657154564</v>
      </c>
      <c r="W172" s="7" cm="1">
        <f t="array" aca="1" ref="W172" ca="1">variacion_acumulada(IMAE[[#This Row],[República Dominicana]],IMAE_VA[[#This Row],[Mes]])</f>
        <v>-5.3001988632356944</v>
      </c>
      <c r="Y172" s="6">
        <f>IMAE[[#This Row],[Mes]]</f>
        <v>43922</v>
      </c>
      <c r="Z172" s="7" cm="1">
        <f t="array" aca="1" ref="Z172" ca="1">crecimiento_ultimo_año(IMAE[[#This Row],[Costa Rica]])</f>
        <v>0.18429841857467988</v>
      </c>
      <c r="AA172" s="7" cm="1">
        <f t="array" aca="1" ref="AA172" ca="1">crecimiento_ultimo_año(IMAE[[#This Row],[El Salvador]])</f>
        <v>-0.93421389135437405</v>
      </c>
      <c r="AB172" s="7" cm="1">
        <f t="array" aca="1" ref="AB172" ca="1">crecimiento_ultimo_año(IMAE[[#This Row],[Guatemala]])</f>
        <v>1.9228909002970918</v>
      </c>
      <c r="AC172" s="7" cm="1">
        <f t="array" aca="1" ref="AC172" ca="1">crecimiento_ultimo_año(IMAE[[#This Row],[Honduras]])</f>
        <v>0.46237167005154234</v>
      </c>
      <c r="AD172" s="7" cm="1">
        <f t="array" aca="1" ref="AD172" ca="1">crecimiento_ultimo_año(IMAE[[#This Row],[Nicaragua]])</f>
        <v>-1.168162950630991</v>
      </c>
      <c r="AE172" s="7" cm="1">
        <f t="array" aca="1" ref="AE172" ca="1">crecimiento_ultimo_año(IMAE[[#This Row],[República Dominicana]])</f>
        <v>1.267608327675096</v>
      </c>
      <c r="AG172" s="6">
        <f>IMAE[[#This Row],[Mes]]</f>
        <v>43922</v>
      </c>
      <c r="AH172" s="7" cm="1">
        <f t="array" aca="1" ref="AH172" ca="1">variacion_mensual(IMAE[[#This Row],[Costa Rica]])</f>
        <v>-0.10378827192526474</v>
      </c>
      <c r="AI172" s="7" cm="1">
        <f t="array" aca="1" ref="AI172" ca="1">variacion_mensual(IMAE[[#This Row],[El Salvador]])</f>
        <v>-7.1744037687702438</v>
      </c>
      <c r="AJ172" s="7" cm="1">
        <f t="array" aca="1" ref="AJ172" ca="1">variacion_mensual(IMAE[[#This Row],[Guatemala]])</f>
        <v>-1.7416300304362586</v>
      </c>
      <c r="AK172" s="7" cm="1">
        <f t="array" aca="1" ref="AK172" ca="1">variacion_mensual(IMAE[[#This Row],[Honduras]])</f>
        <v>0.2375622458769211</v>
      </c>
      <c r="AL172" s="7" cm="1">
        <f t="array" aca="1" ref="AL172" ca="1">variacion_mensual(IMAE[[#This Row],[Nicaragua]])</f>
        <v>-0.30333670374114163</v>
      </c>
      <c r="AM172" s="7" cm="1">
        <f t="array" aca="1" ref="AM172" ca="1">variacion_mensual(IMAE[[#This Row],[República Dominicana]])</f>
        <v>-1.729350586527989</v>
      </c>
    </row>
    <row r="173" spans="1:39" x14ac:dyDescent="0.25">
      <c r="A173" s="5">
        <v>43952</v>
      </c>
      <c r="B173" s="3">
        <v>96.28</v>
      </c>
      <c r="C173" s="3">
        <v>92.14</v>
      </c>
      <c r="D173" s="3">
        <v>115.62</v>
      </c>
      <c r="E173" s="3">
        <v>219.76</v>
      </c>
      <c r="F173" s="3">
        <v>147.56</v>
      </c>
      <c r="G173" s="3">
        <v>161.6</v>
      </c>
      <c r="I173" s="6">
        <v>43952</v>
      </c>
      <c r="J173" s="7" cm="1">
        <f t="array" aca="1" ref="J173" ca="1">variacion_interanual(IMAE[[#This Row],[Costa Rica]])</f>
        <v>-7.751269521893267</v>
      </c>
      <c r="K173" s="7" cm="1">
        <f t="array" aca="1" ref="K173" ca="1">variacion_interanual(IMAE[[#This Row],[El Salvador]])</f>
        <v>-19.549463022788792</v>
      </c>
      <c r="L173" s="7" cm="1">
        <f t="array" aca="1" ref="L173" ca="1">variacion_interanual(IMAE[[#This Row],[Guatemala]])</f>
        <v>-7.3483452199695538</v>
      </c>
      <c r="M173" s="7" cm="1">
        <f t="array" aca="1" ref="M173" ca="1">variacion_interanual(IMAE[[#This Row],[Honduras]])</f>
        <v>-9.4482673369318917</v>
      </c>
      <c r="N173" s="7" cm="1">
        <f t="array" aca="1" ref="N173" ca="1">variacion_interanual(IMAE[[#This Row],[Nicaragua]])</f>
        <v>1.8849685838569386</v>
      </c>
      <c r="O173" s="7" cm="1">
        <f t="array" aca="1" ref="O173" ca="1">variacion_interanual(IMAE[[#This Row],[República Dominicana]])</f>
        <v>-10.376573678664524</v>
      </c>
      <c r="Q173" s="6">
        <v>43952</v>
      </c>
      <c r="R173" s="7" cm="1">
        <f t="array" aca="1" ref="R173" ca="1">variacion_acumulada(IMAE[[#This Row],[Costa Rica]],IMAE_VA[[#This Row],[Mes]])</f>
        <v>-3.6082672619505818</v>
      </c>
      <c r="S173" s="7" cm="1">
        <f t="array" aca="1" ref="S173" ca="1">variacion_acumulada(IMAE[[#This Row],[El Salvador]],IMAE_VA[[#This Row],[Mes]])</f>
        <v>-9.8256257428201543</v>
      </c>
      <c r="T173" s="7" cm="1">
        <f t="array" aca="1" ref="T173" ca="1">variacion_acumulada(IMAE[[#This Row],[Guatemala]],IMAE_VA[[#This Row],[Mes]])</f>
        <v>-3.3858062837442193</v>
      </c>
      <c r="U173" s="7" cm="1">
        <f t="array" aca="1" ref="U173" ca="1">variacion_acumulada(IMAE[[#This Row],[Honduras]],IMAE_VA[[#This Row],[Mes]])</f>
        <v>-5.1227232801339007</v>
      </c>
      <c r="V173" s="7" cm="1">
        <f t="array" aca="1" ref="V173" ca="1">variacion_acumulada(IMAE[[#This Row],[Nicaragua]],IMAE_VA[[#This Row],[Mes]])</f>
        <v>1.5642764194233161</v>
      </c>
      <c r="W173" s="7" cm="1">
        <f t="array" aca="1" ref="W173" ca="1">variacion_acumulada(IMAE[[#This Row],[República Dominicana]],IMAE_VA[[#This Row],[Mes]])</f>
        <v>-6.3294128229923308</v>
      </c>
      <c r="Y173" s="6">
        <f>IMAE[[#This Row],[Mes]]</f>
        <v>43952</v>
      </c>
      <c r="Z173" s="7" cm="1">
        <f t="array" aca="1" ref="Z173" ca="1">crecimiento_ultimo_año(IMAE[[#This Row],[Costa Rica]])</f>
        <v>-0.55241954938002324</v>
      </c>
      <c r="AA173" s="7" cm="1">
        <f t="array" aca="1" ref="AA173" ca="1">crecimiento_ultimo_año(IMAE[[#This Row],[El Salvador]])</f>
        <v>-2.8908107621569257</v>
      </c>
      <c r="AB173" s="7" cm="1">
        <f t="array" aca="1" ref="AB173" ca="1">crecimiento_ultimo_año(IMAE[[#This Row],[Guatemala]])</f>
        <v>0.95656545483344679</v>
      </c>
      <c r="AC173" s="7" cm="1">
        <f t="array" aca="1" ref="AC173" ca="1">crecimiento_ultimo_año(IMAE[[#This Row],[Honduras]])</f>
        <v>-0.58272299423545171</v>
      </c>
      <c r="AD173" s="7" cm="1">
        <f t="array" aca="1" ref="AD173" ca="1">crecimiento_ultimo_año(IMAE[[#This Row],[Nicaragua]])</f>
        <v>-0.67717179870954158</v>
      </c>
      <c r="AE173" s="7" cm="1">
        <f t="array" aca="1" ref="AE173" ca="1">crecimiento_ultimo_año(IMAE[[#This Row],[República Dominicana]])</f>
        <v>-1.6194486253728879E-2</v>
      </c>
      <c r="AG173" s="6">
        <f>IMAE[[#This Row],[Mes]]</f>
        <v>43952</v>
      </c>
      <c r="AH173" s="7" cm="1">
        <f t="array" aca="1" ref="AH173" ca="1">variacion_mensual(IMAE[[#This Row],[Costa Rica]])</f>
        <v>3.1168831168826294E-2</v>
      </c>
      <c r="AI173" s="7" cm="1">
        <f t="array" aca="1" ref="AI173" ca="1">variacion_mensual(IMAE[[#This Row],[El Salvador]])</f>
        <v>-2.5798266018185689</v>
      </c>
      <c r="AJ173" s="7" cm="1">
        <f t="array" aca="1" ref="AJ173" ca="1">variacion_mensual(IMAE[[#This Row],[Guatemala]])</f>
        <v>-0.5162622612286949</v>
      </c>
      <c r="AK173" s="7" cm="1">
        <f t="array" aca="1" ref="AK173" ca="1">variacion_mensual(IMAE[[#This Row],[Honduras]])</f>
        <v>0.15951870926576017</v>
      </c>
      <c r="AL173" s="7" cm="1">
        <f t="array" aca="1" ref="AL173" ca="1">variacion_mensual(IMAE[[#This Row],[Nicaragua]])</f>
        <v>-0.22988505747126853</v>
      </c>
      <c r="AM173" s="7" cm="1">
        <f t="array" aca="1" ref="AM173" ca="1">variacion_mensual(IMAE[[#This Row],[República Dominicana]])</f>
        <v>-0.56608417425548785</v>
      </c>
    </row>
    <row r="174" spans="1:39" x14ac:dyDescent="0.25">
      <c r="A174" s="5">
        <v>43983</v>
      </c>
      <c r="B174" s="3">
        <v>96.53</v>
      </c>
      <c r="C174" s="3">
        <v>94.69</v>
      </c>
      <c r="D174" s="3">
        <v>116.83</v>
      </c>
      <c r="E174" s="3">
        <v>221.24</v>
      </c>
      <c r="F174" s="3">
        <v>147.52000000000001</v>
      </c>
      <c r="G174" s="3">
        <v>162.56</v>
      </c>
      <c r="I174" s="6">
        <v>43983</v>
      </c>
      <c r="J174" s="7" cm="1">
        <f t="array" aca="1" ref="J174" ca="1">variacion_interanual(IMAE[[#This Row],[Costa Rica]])</f>
        <v>-7.688629626087784</v>
      </c>
      <c r="K174" s="7" cm="1">
        <f t="array" aca="1" ref="K174" ca="1">variacion_interanual(IMAE[[#This Row],[El Salvador]])</f>
        <v>-16.65346360355603</v>
      </c>
      <c r="L174" s="7" cm="1">
        <f t="array" aca="1" ref="L174" ca="1">variacion_interanual(IMAE[[#This Row],[Guatemala]])</f>
        <v>-6.4611689351481205</v>
      </c>
      <c r="M174" s="7" cm="1">
        <f t="array" aca="1" ref="M174" ca="1">variacion_interanual(IMAE[[#This Row],[Honduras]])</f>
        <v>-9.0557816417971786</v>
      </c>
      <c r="N174" s="7" cm="1">
        <f t="array" aca="1" ref="N174" ca="1">variacion_interanual(IMAE[[#This Row],[Nicaragua]])</f>
        <v>1.7379310344827648</v>
      </c>
      <c r="O174" s="7" cm="1">
        <f t="array" aca="1" ref="O174" ca="1">variacion_interanual(IMAE[[#This Row],[República Dominicana]])</f>
        <v>-10.123292972853438</v>
      </c>
      <c r="Q174" s="6">
        <v>43983</v>
      </c>
      <c r="R174" s="7" cm="1">
        <f t="array" aca="1" ref="R174" ca="1">variacion_acumulada(IMAE[[#This Row],[Costa Rica]],IMAE_VA[[#This Row],[Mes]])</f>
        <v>-4.2918248666314334</v>
      </c>
      <c r="S174" s="7" cm="1">
        <f t="array" aca="1" ref="S174" ca="1">variacion_acumulada(IMAE[[#This Row],[El Salvador]],IMAE_VA[[#This Row],[Mes]])</f>
        <v>-10.970856586057231</v>
      </c>
      <c r="T174" s="7" cm="1">
        <f t="array" aca="1" ref="T174" ca="1">variacion_acumulada(IMAE[[#This Row],[Guatemala]],IMAE_VA[[#This Row],[Mes]])</f>
        <v>-3.9050039198723852</v>
      </c>
      <c r="U174" s="7" cm="1">
        <f t="array" aca="1" ref="U174" ca="1">variacion_acumulada(IMAE[[#This Row],[Honduras]],IMAE_VA[[#This Row],[Mes]])</f>
        <v>-5.7825592220957844</v>
      </c>
      <c r="V174" s="7" cm="1">
        <f t="array" aca="1" ref="V174" ca="1">variacion_acumulada(IMAE[[#This Row],[Nicaragua]],IMAE_VA[[#This Row],[Mes]])</f>
        <v>1.5930518256099591</v>
      </c>
      <c r="W174" s="7" cm="1">
        <f t="array" aca="1" ref="W174" ca="1">variacion_acumulada(IMAE[[#This Row],[República Dominicana]],IMAE_VA[[#This Row],[Mes]])</f>
        <v>-6.9705945562086091</v>
      </c>
      <c r="Y174" s="6">
        <f>IMAE[[#This Row],[Mes]]</f>
        <v>43983</v>
      </c>
      <c r="Z174" s="7" cm="1">
        <f t="array" aca="1" ref="Z174" ca="1">crecimiento_ultimo_año(IMAE[[#This Row],[Costa Rica]])</f>
        <v>-1.2838538109890663</v>
      </c>
      <c r="AA174" s="7" cm="1">
        <f t="array" aca="1" ref="AA174" ca="1">crecimiento_ultimo_año(IMAE[[#This Row],[El Salvador]])</f>
        <v>-4.5083685140273495</v>
      </c>
      <c r="AB174" s="7" cm="1">
        <f t="array" aca="1" ref="AB174" ca="1">crecimiento_ultimo_año(IMAE[[#This Row],[Guatemala]])</f>
        <v>7.1386896386016474E-2</v>
      </c>
      <c r="AC174" s="7" cm="1">
        <f t="array" aca="1" ref="AC174" ca="1">crecimiento_ultimo_año(IMAE[[#This Row],[Honduras]])</f>
        <v>-1.5822136405152398</v>
      </c>
      <c r="AD174" s="7" cm="1">
        <f t="array" aca="1" ref="AD174" ca="1">crecimiento_ultimo_año(IMAE[[#This Row],[Nicaragua]])</f>
        <v>-0.1850789257546448</v>
      </c>
      <c r="AE174" s="7" cm="1">
        <f t="array" aca="1" ref="AE174" ca="1">crecimiento_ultimo_año(IMAE[[#This Row],[República Dominicana]])</f>
        <v>-1.2645434357621221</v>
      </c>
      <c r="AG174" s="6">
        <f>IMAE[[#This Row],[Mes]]</f>
        <v>43983</v>
      </c>
      <c r="AH174" s="7" cm="1">
        <f t="array" aca="1" ref="AH174" ca="1">variacion_mensual(IMAE[[#This Row],[Costa Rica]])</f>
        <v>0.2596593269630354</v>
      </c>
      <c r="AI174" s="7" cm="1">
        <f t="array" aca="1" ref="AI174" ca="1">variacion_mensual(IMAE[[#This Row],[El Salvador]])</f>
        <v>2.7675276752767486</v>
      </c>
      <c r="AJ174" s="7" cm="1">
        <f t="array" aca="1" ref="AJ174" ca="1">variacion_mensual(IMAE[[#This Row],[Guatemala]])</f>
        <v>1.0465317419131592</v>
      </c>
      <c r="AK174" s="7" cm="1">
        <f t="array" aca="1" ref="AK174" ca="1">variacion_mensual(IMAE[[#This Row],[Honduras]])</f>
        <v>0.67346195850019885</v>
      </c>
      <c r="AL174" s="7" cm="1">
        <f t="array" aca="1" ref="AL174" ca="1">variacion_mensual(IMAE[[#This Row],[Nicaragua]])</f>
        <v>-2.7107617240440529E-2</v>
      </c>
      <c r="AM174" s="7" cm="1">
        <f t="array" aca="1" ref="AM174" ca="1">variacion_mensual(IMAE[[#This Row],[República Dominicana]])</f>
        <v>0.59405940594059459</v>
      </c>
    </row>
    <row r="175" spans="1:39" x14ac:dyDescent="0.25">
      <c r="A175" s="5">
        <v>44013</v>
      </c>
      <c r="B175" s="3">
        <v>96.89</v>
      </c>
      <c r="C175" s="3">
        <v>98.91</v>
      </c>
      <c r="D175" s="3">
        <v>119.37</v>
      </c>
      <c r="E175" s="3">
        <v>223.05</v>
      </c>
      <c r="F175" s="3">
        <v>147.83000000000001</v>
      </c>
      <c r="G175" s="3">
        <v>164.82</v>
      </c>
      <c r="I175" s="6">
        <v>44013</v>
      </c>
      <c r="J175" s="7" cm="1">
        <f t="array" aca="1" ref="J175" ca="1">variacion_interanual(IMAE[[#This Row],[Costa Rica]])</f>
        <v>-7.5035799522673035</v>
      </c>
      <c r="K175" s="7" cm="1">
        <f t="array" aca="1" ref="K175" ca="1">variacion_interanual(IMAE[[#This Row],[El Salvador]])</f>
        <v>-12.538686002299059</v>
      </c>
      <c r="L175" s="7" cm="1">
        <f t="array" aca="1" ref="L175" ca="1">variacion_interanual(IMAE[[#This Row],[Guatemala]])</f>
        <v>-4.2589027911453359</v>
      </c>
      <c r="M175" s="7" cm="1">
        <f t="array" aca="1" ref="M175" ca="1">variacion_interanual(IMAE[[#This Row],[Honduras]])</f>
        <v>-8.4697771759202229</v>
      </c>
      <c r="N175" s="7" cm="1">
        <f t="array" aca="1" ref="N175" ca="1">variacion_interanual(IMAE[[#This Row],[Nicaragua]])</f>
        <v>1.5315934065934123</v>
      </c>
      <c r="O175" s="7" cm="1">
        <f t="array" aca="1" ref="O175" ca="1">variacion_interanual(IMAE[[#This Row],[República Dominicana]])</f>
        <v>-9.0899062327633899</v>
      </c>
      <c r="Q175" s="6">
        <v>44013</v>
      </c>
      <c r="R175" s="7" cm="1">
        <f t="array" aca="1" ref="R175" ca="1">variacion_acumulada(IMAE[[#This Row],[Costa Rica]],IMAE_VA[[#This Row],[Mes]])</f>
        <v>-4.7533472344161716</v>
      </c>
      <c r="S175" s="7" cm="1">
        <f t="array" aca="1" ref="S175" ca="1">variacion_acumulada(IMAE[[#This Row],[El Salvador]],IMAE_VA[[#This Row],[Mes]])</f>
        <v>-11.195172248016917</v>
      </c>
      <c r="T175" s="7" cm="1">
        <f t="array" aca="1" ref="T175" ca="1">variacion_acumulada(IMAE[[#This Row],[Guatemala]],IMAE_VA[[#This Row],[Mes]])</f>
        <v>-3.9560439560439531</v>
      </c>
      <c r="U175" s="7" cm="1">
        <f t="array" aca="1" ref="U175" ca="1">variacion_acumulada(IMAE[[#This Row],[Honduras]],IMAE_VA[[#This Row],[Mes]])</f>
        <v>-6.1691877147614154</v>
      </c>
      <c r="V175" s="7" cm="1">
        <f t="array" aca="1" ref="V175" ca="1">variacion_acumulada(IMAE[[#This Row],[Nicaragua]],IMAE_VA[[#This Row],[Mes]])</f>
        <v>1.5842845245676695</v>
      </c>
      <c r="W175" s="7" cm="1">
        <f t="array" aca="1" ref="W175" ca="1">variacion_acumulada(IMAE[[#This Row],[República Dominicana]],IMAE_VA[[#This Row],[Mes]])</f>
        <v>-7.2776086487523202</v>
      </c>
      <c r="Y175" s="6">
        <f>IMAE[[#This Row],[Mes]]</f>
        <v>44013</v>
      </c>
      <c r="Z175" s="7" cm="1">
        <f t="array" aca="1" ref="Z175" ca="1">crecimiento_ultimo_año(IMAE[[#This Row],[Costa Rica]])</f>
        <v>-2.0105947507825461</v>
      </c>
      <c r="AA175" s="7" cm="1">
        <f t="array" aca="1" ref="AA175" ca="1">crecimiento_ultimo_año(IMAE[[#This Row],[El Salvador]])</f>
        <v>-5.7257299147342788</v>
      </c>
      <c r="AB175" s="7" cm="1">
        <f t="array" aca="1" ref="AB175" ca="1">crecimiento_ultimo_año(IMAE[[#This Row],[Guatemala]])</f>
        <v>-0.61577197279657492</v>
      </c>
      <c r="AC175" s="7" cm="1">
        <f t="array" aca="1" ref="AC175" ca="1">crecimiento_ultimo_año(IMAE[[#This Row],[Honduras]])</f>
        <v>-2.5207376146026417</v>
      </c>
      <c r="AD175" s="7" cm="1">
        <f t="array" aca="1" ref="AD175" ca="1">crecimiento_ultimo_año(IMAE[[#This Row],[Nicaragua]])</f>
        <v>0.26978518777727167</v>
      </c>
      <c r="AE175" s="7" cm="1">
        <f t="array" aca="1" ref="AE175" ca="1">crecimiento_ultimo_año(IMAE[[#This Row],[República Dominicana]])</f>
        <v>-2.4284762233366286</v>
      </c>
      <c r="AG175" s="6">
        <f>IMAE[[#This Row],[Mes]]</f>
        <v>44013</v>
      </c>
      <c r="AH175" s="7" cm="1">
        <f t="array" aca="1" ref="AH175" ca="1">variacion_mensual(IMAE[[#This Row],[Costa Rica]])</f>
        <v>0.37294105459442228</v>
      </c>
      <c r="AI175" s="7" cm="1">
        <f t="array" aca="1" ref="AI175" ca="1">variacion_mensual(IMAE[[#This Row],[El Salvador]])</f>
        <v>4.4566480092934846</v>
      </c>
      <c r="AJ175" s="7" cm="1">
        <f t="array" aca="1" ref="AJ175" ca="1">variacion_mensual(IMAE[[#This Row],[Guatemala]])</f>
        <v>2.1740991183771374</v>
      </c>
      <c r="AK175" s="7" cm="1">
        <f t="array" aca="1" ref="AK175" ca="1">variacion_mensual(IMAE[[#This Row],[Honduras]])</f>
        <v>0.81811607304285161</v>
      </c>
      <c r="AL175" s="7" cm="1">
        <f t="array" aca="1" ref="AL175" ca="1">variacion_mensual(IMAE[[#This Row],[Nicaragua]])</f>
        <v>0.21014099783080997</v>
      </c>
      <c r="AM175" s="7" cm="1">
        <f t="array" aca="1" ref="AM175" ca="1">variacion_mensual(IMAE[[#This Row],[República Dominicana]])</f>
        <v>1.3902559055118058</v>
      </c>
    </row>
    <row r="176" spans="1:39" x14ac:dyDescent="0.25">
      <c r="A176" s="5">
        <v>44044</v>
      </c>
      <c r="B176" s="3">
        <v>97.55</v>
      </c>
      <c r="C176" s="3">
        <v>102.88</v>
      </c>
      <c r="D176" s="3">
        <v>122.22</v>
      </c>
      <c r="E176" s="3">
        <v>224.76</v>
      </c>
      <c r="F176" s="3">
        <v>148.49</v>
      </c>
      <c r="G176" s="3">
        <v>167.59</v>
      </c>
      <c r="I176" s="6">
        <v>44044</v>
      </c>
      <c r="J176" s="7" cm="1">
        <f t="array" aca="1" ref="J176" ca="1">variacion_interanual(IMAE[[#This Row],[Costa Rica]])</f>
        <v>-7.0332602687506078</v>
      </c>
      <c r="K176" s="7" cm="1">
        <f t="array" aca="1" ref="K176" ca="1">variacion_interanual(IMAE[[#This Row],[El Salvador]])</f>
        <v>-8.6485526549458402</v>
      </c>
      <c r="L176" s="7" cm="1">
        <f t="array" aca="1" ref="L176" ca="1">variacion_interanual(IMAE[[#This Row],[Guatemala]])</f>
        <v>-1.7445132245357375</v>
      </c>
      <c r="M176" s="7" cm="1">
        <f t="array" aca="1" ref="M176" ca="1">variacion_interanual(IMAE[[#This Row],[Honduras]])</f>
        <v>-7.8852459016393484</v>
      </c>
      <c r="N176" s="7" cm="1">
        <f t="array" aca="1" ref="N176" ca="1">variacion_interanual(IMAE[[#This Row],[Nicaragua]])</f>
        <v>1.3791220045060504</v>
      </c>
      <c r="O176" s="7" cm="1">
        <f t="array" aca="1" ref="O176" ca="1">variacion_interanual(IMAE[[#This Row],[República Dominicana]])</f>
        <v>-7.795994718309851</v>
      </c>
      <c r="Q176" s="6">
        <v>44044</v>
      </c>
      <c r="R176" s="7" cm="1">
        <f t="array" aca="1" ref="R176" ca="1">variacion_acumulada(IMAE[[#This Row],[Costa Rica]],IMAE_VA[[#This Row],[Mes]])</f>
        <v>-5.0402331242730085</v>
      </c>
      <c r="S176" s="7" cm="1">
        <f t="array" aca="1" ref="S176" ca="1">variacion_acumulada(IMAE[[#This Row],[El Salvador]],IMAE_VA[[#This Row],[Mes]])</f>
        <v>-10.87758152926196</v>
      </c>
      <c r="T176" s="7" cm="1">
        <f t="array" aca="1" ref="T176" ca="1">variacion_acumulada(IMAE[[#This Row],[Guatemala]],IMAE_VA[[#This Row],[Mes]])</f>
        <v>-3.6778610361111852</v>
      </c>
      <c r="U176" s="7" cm="1">
        <f t="array" aca="1" ref="U176" ca="1">variacion_acumulada(IMAE[[#This Row],[Honduras]],IMAE_VA[[#This Row],[Mes]])</f>
        <v>-6.3852735661131028</v>
      </c>
      <c r="V176" s="7" cm="1">
        <f t="array" aca="1" ref="V176" ca="1">variacion_acumulada(IMAE[[#This Row],[Nicaragua]],IMAE_VA[[#This Row],[Mes]])</f>
        <v>1.5585372540955378</v>
      </c>
      <c r="W176" s="7" cm="1">
        <f t="array" aca="1" ref="W176" ca="1">variacion_acumulada(IMAE[[#This Row],[República Dominicana]],IMAE_VA[[#This Row],[Mes]])</f>
        <v>-7.3433477293182836</v>
      </c>
      <c r="Y176" s="6">
        <f>IMAE[[#This Row],[Mes]]</f>
        <v>44044</v>
      </c>
      <c r="Z176" s="7" cm="1">
        <f t="array" aca="1" ref="Z176" ca="1">crecimiento_ultimo_año(IMAE[[#This Row],[Costa Rica]])</f>
        <v>-2.713818426706871</v>
      </c>
      <c r="AA176" s="7" cm="1">
        <f t="array" aca="1" ref="AA176" ca="1">crecimiento_ultimo_año(IMAE[[#This Row],[El Salvador]])</f>
        <v>-6.6085243846940038</v>
      </c>
      <c r="AB176" s="7" cm="1">
        <f t="array" aca="1" ref="AB176" ca="1">crecimiento_ultimo_año(IMAE[[#This Row],[Guatemala]])</f>
        <v>-1.0830054082071161</v>
      </c>
      <c r="AC176" s="7" cm="1">
        <f t="array" aca="1" ref="AC176" ca="1">crecimiento_ultimo_año(IMAE[[#This Row],[Honduras]])</f>
        <v>-3.3999329279043811</v>
      </c>
      <c r="AD176" s="7" cm="1">
        <f t="array" aca="1" ref="AD176" ca="1">crecimiento_ultimo_año(IMAE[[#This Row],[Nicaragua]])</f>
        <v>0.66275390945571555</v>
      </c>
      <c r="AE176" s="7" cm="1">
        <f t="array" aca="1" ref="AE176" ca="1">crecimiento_ultimo_año(IMAE[[#This Row],[República Dominicana]])</f>
        <v>-3.5032311812520867</v>
      </c>
      <c r="AG176" s="6">
        <f>IMAE[[#This Row],[Mes]]</f>
        <v>44044</v>
      </c>
      <c r="AH176" s="7" cm="1">
        <f t="array" aca="1" ref="AH176" ca="1">variacion_mensual(IMAE[[#This Row],[Costa Rica]])</f>
        <v>0.68118484879760022</v>
      </c>
      <c r="AI176" s="7" cm="1">
        <f t="array" aca="1" ref="AI176" ca="1">variacion_mensual(IMAE[[#This Row],[El Salvador]])</f>
        <v>4.0137498736224853</v>
      </c>
      <c r="AJ176" s="7" cm="1">
        <f t="array" aca="1" ref="AJ176" ca="1">variacion_mensual(IMAE[[#This Row],[Guatemala]])</f>
        <v>2.3875345564212003</v>
      </c>
      <c r="AK176" s="7" cm="1">
        <f t="array" aca="1" ref="AK176" ca="1">variacion_mensual(IMAE[[#This Row],[Honduras]])</f>
        <v>0.76664425016812476</v>
      </c>
      <c r="AL176" s="7" cm="1">
        <f t="array" aca="1" ref="AL176" ca="1">variacion_mensual(IMAE[[#This Row],[Nicaragua]])</f>
        <v>0.44645877020901281</v>
      </c>
      <c r="AM176" s="7" cm="1">
        <f t="array" aca="1" ref="AM176" ca="1">variacion_mensual(IMAE[[#This Row],[República Dominicana]])</f>
        <v>1.6806212838247792</v>
      </c>
    </row>
    <row r="177" spans="1:39" x14ac:dyDescent="0.25">
      <c r="A177" s="5">
        <v>44075</v>
      </c>
      <c r="B177" s="3">
        <v>98.44</v>
      </c>
      <c r="C177" s="3">
        <v>106.07</v>
      </c>
      <c r="D177" s="3">
        <v>124.51</v>
      </c>
      <c r="E177" s="3">
        <v>236.62</v>
      </c>
      <c r="F177" s="3">
        <v>149.4</v>
      </c>
      <c r="G177" s="3">
        <v>170.45</v>
      </c>
      <c r="I177" s="6">
        <v>44075</v>
      </c>
      <c r="J177" s="7" cm="1">
        <f t="array" aca="1" ref="J177" ca="1">variacion_interanual(IMAE[[#This Row],[Costa Rica]])</f>
        <v>-6.3724557732547149</v>
      </c>
      <c r="K177" s="7" cm="1">
        <f t="array" aca="1" ref="K177" ca="1">variacion_interanual(IMAE[[#This Row],[El Salvador]])</f>
        <v>-5.1761129983908472</v>
      </c>
      <c r="L177" s="7" cm="1">
        <f t="array" aca="1" ref="L177" ca="1">variacion_interanual(IMAE[[#This Row],[Guatemala]])</f>
        <v>0.13672189158757675</v>
      </c>
      <c r="M177" s="7" cm="1">
        <f t="array" aca="1" ref="M177" ca="1">variacion_interanual(IMAE[[#This Row],[Honduras]])</f>
        <v>-3.1951888066113043</v>
      </c>
      <c r="N177" s="7" cm="1">
        <f t="array" aca="1" ref="N177" ca="1">variacion_interanual(IMAE[[#This Row],[Nicaragua]])</f>
        <v>1.3568521031207537</v>
      </c>
      <c r="O177" s="7" cm="1">
        <f t="array" aca="1" ref="O177" ca="1">variacion_interanual(IMAE[[#This Row],[República Dominicana]])</f>
        <v>-6.3718758582807062</v>
      </c>
      <c r="Q177" s="6">
        <v>44075</v>
      </c>
      <c r="R177" s="7" cm="1">
        <f t="array" aca="1" ref="R177" ca="1">variacion_acumulada(IMAE[[#This Row],[Costa Rica]],IMAE_VA[[#This Row],[Mes]])</f>
        <v>-5.1893975698327104</v>
      </c>
      <c r="S177" s="7" cm="1">
        <f t="array" aca="1" ref="S177" ca="1">variacion_acumulada(IMAE[[#This Row],[El Salvador]],IMAE_VA[[#This Row],[Mes]])</f>
        <v>-10.249184656767618</v>
      </c>
      <c r="T177" s="7" cm="1">
        <f t="array" aca="1" ref="T177" ca="1">variacion_acumulada(IMAE[[#This Row],[Guatemala]],IMAE_VA[[#This Row],[Mes]])</f>
        <v>-3.2517988196509084</v>
      </c>
      <c r="U177" s="7" cm="1">
        <f t="array" aca="1" ref="U177" ca="1">variacion_acumulada(IMAE[[#This Row],[Honduras]],IMAE_VA[[#This Row],[Mes]])</f>
        <v>-6.0279446605901459</v>
      </c>
      <c r="V177" s="7" cm="1">
        <f t="array" aca="1" ref="V177" ca="1">variacion_acumulada(IMAE[[#This Row],[Nicaragua]],IMAE_VA[[#This Row],[Mes]])</f>
        <v>1.5359218574080069</v>
      </c>
      <c r="W177" s="7" cm="1">
        <f t="array" aca="1" ref="W177" ca="1">variacion_acumulada(IMAE[[#This Row],[República Dominicana]],IMAE_VA[[#This Row],[Mes]])</f>
        <v>-7.2338607830027541</v>
      </c>
      <c r="Y177" s="6">
        <f>IMAE[[#This Row],[Mes]]</f>
        <v>44075</v>
      </c>
      <c r="Z177" s="7" cm="1">
        <f t="array" aca="1" ref="Z177" ca="1">crecimiento_ultimo_año(IMAE[[#This Row],[Costa Rica]])</f>
        <v>-3.3841990648818432</v>
      </c>
      <c r="AA177" s="7" cm="1">
        <f t="array" aca="1" ref="AA177" ca="1">crecimiento_ultimo_año(IMAE[[#This Row],[El Salvador]])</f>
        <v>-7.2170015041624787</v>
      </c>
      <c r="AB177" s="7" cm="1">
        <f t="array" aca="1" ref="AB177" ca="1">crecimiento_ultimo_año(IMAE[[#This Row],[Guatemala]])</f>
        <v>-1.4062680541301109</v>
      </c>
      <c r="AC177" s="7" cm="1">
        <f t="array" aca="1" ref="AC177" ca="1">crecimiento_ultimo_año(IMAE[[#This Row],[Honduras]])</f>
        <v>-3.8822961225334573</v>
      </c>
      <c r="AD177" s="7" cm="1">
        <f t="array" aca="1" ref="AD177" ca="1">crecimiento_ultimo_año(IMAE[[#This Row],[Nicaragua]])</f>
        <v>0.98628054832434753</v>
      </c>
      <c r="AE177" s="7" cm="1">
        <f t="array" aca="1" ref="AE177" ca="1">crecimiento_ultimo_año(IMAE[[#This Row],[República Dominicana]])</f>
        <v>-4.475891476500637</v>
      </c>
      <c r="AG177" s="6">
        <f>IMAE[[#This Row],[Mes]]</f>
        <v>44075</v>
      </c>
      <c r="AH177" s="7" cm="1">
        <f t="array" aca="1" ref="AH177" ca="1">variacion_mensual(IMAE[[#This Row],[Costa Rica]])</f>
        <v>0.9123526396719539</v>
      </c>
      <c r="AI177" s="7" cm="1">
        <f t="array" aca="1" ref="AI177" ca="1">variacion_mensual(IMAE[[#This Row],[El Salvador]])</f>
        <v>3.1006998444790046</v>
      </c>
      <c r="AJ177" s="7" cm="1">
        <f t="array" aca="1" ref="AJ177" ca="1">variacion_mensual(IMAE[[#This Row],[Guatemala]])</f>
        <v>1.8736704303714768</v>
      </c>
      <c r="AK177" s="7" cm="1">
        <f t="array" aca="1" ref="AK177" ca="1">variacion_mensual(IMAE[[#This Row],[Honduras]])</f>
        <v>5.2767396333867289</v>
      </c>
      <c r="AL177" s="7" cm="1">
        <f t="array" aca="1" ref="AL177" ca="1">variacion_mensual(IMAE[[#This Row],[Nicaragua]])</f>
        <v>0.61283588120411014</v>
      </c>
      <c r="AM177" s="7" cm="1">
        <f t="array" aca="1" ref="AM177" ca="1">variacion_mensual(IMAE[[#This Row],[República Dominicana]])</f>
        <v>1.706545736619125</v>
      </c>
    </row>
    <row r="178" spans="1:39" x14ac:dyDescent="0.25">
      <c r="A178" s="5">
        <v>44105</v>
      </c>
      <c r="B178" s="3">
        <v>99.38</v>
      </c>
      <c r="C178" s="3">
        <v>107.7</v>
      </c>
      <c r="D178" s="3">
        <v>125.94</v>
      </c>
      <c r="E178" s="3">
        <v>237.64</v>
      </c>
      <c r="F178" s="3">
        <v>150.44</v>
      </c>
      <c r="G178" s="3">
        <v>173.11</v>
      </c>
      <c r="I178" s="6">
        <v>44105</v>
      </c>
      <c r="J178" s="7" cm="1">
        <f t="array" aca="1" ref="J178" ca="1">variacion_interanual(IMAE[[#This Row],[Costa Rica]])</f>
        <v>-5.6668248694826779</v>
      </c>
      <c r="K178" s="7" cm="1">
        <f t="array" aca="1" ref="K178" ca="1">variacion_interanual(IMAE[[#This Row],[El Salvador]])</f>
        <v>-3.4340536178606662</v>
      </c>
      <c r="L178" s="7" cm="1">
        <f t="array" aca="1" ref="L178" ca="1">variacion_interanual(IMAE[[#This Row],[Guatemala]])</f>
        <v>1.1241368235105131</v>
      </c>
      <c r="M178" s="7" cm="1">
        <f t="array" aca="1" ref="M178" ca="1">variacion_interanual(IMAE[[#This Row],[Honduras]])</f>
        <v>-2.9763605928224468</v>
      </c>
      <c r="N178" s="7" cm="1">
        <f t="array" aca="1" ref="N178" ca="1">variacion_interanual(IMAE[[#This Row],[Nicaragua]])</f>
        <v>1.5183210742965025</v>
      </c>
      <c r="O178" s="7" cm="1">
        <f t="array" aca="1" ref="O178" ca="1">variacion_interanual(IMAE[[#This Row],[República Dominicana]])</f>
        <v>-4.7695015953350133</v>
      </c>
      <c r="Q178" s="6">
        <v>44105</v>
      </c>
      <c r="R178" s="7" cm="1">
        <f t="array" aca="1" ref="R178" ca="1">variacion_acumulada(IMAE[[#This Row],[Costa Rica]],IMAE_VA[[#This Row],[Mes]])</f>
        <v>-5.2375572109768616</v>
      </c>
      <c r="S178" s="7" cm="1">
        <f t="array" aca="1" ref="S178" ca="1">variacion_acumulada(IMAE[[#This Row],[El Salvador]],IMAE_VA[[#This Row],[Mes]])</f>
        <v>-9.574411420049012</v>
      </c>
      <c r="T178" s="7" cm="1">
        <f t="array" aca="1" ref="T178" ca="1">variacion_acumulada(IMAE[[#This Row],[Guatemala]],IMAE_VA[[#This Row],[Mes]])</f>
        <v>-2.8115077922392429</v>
      </c>
      <c r="U178" s="7" cm="1">
        <f t="array" aca="1" ref="U178" ca="1">variacion_acumulada(IMAE[[#This Row],[Honduras]],IMAE_VA[[#This Row],[Mes]])</f>
        <v>-5.7199950558279422</v>
      </c>
      <c r="V178" s="7" cm="1">
        <f t="array" aca="1" ref="V178" ca="1">variacion_acumulada(IMAE[[#This Row],[Nicaragua]],IMAE_VA[[#This Row],[Mes]])</f>
        <v>1.5341386877781638</v>
      </c>
      <c r="W178" s="7" cm="1">
        <f t="array" aca="1" ref="W178" ca="1">variacion_acumulada(IMAE[[#This Row],[República Dominicana]],IMAE_VA[[#This Row],[Mes]])</f>
        <v>-6.9845862778921575</v>
      </c>
      <c r="Y178" s="6">
        <f>IMAE[[#This Row],[Mes]]</f>
        <v>44105</v>
      </c>
      <c r="Z178" s="7" cm="1">
        <f t="array" aca="1" ref="Z178" ca="1">crecimiento_ultimo_año(IMAE[[#This Row],[Costa Rica]])</f>
        <v>-4.017393250523571</v>
      </c>
      <c r="AA178" s="7" cm="1">
        <f t="array" aca="1" ref="AA178" ca="1">crecimiento_ultimo_año(IMAE[[#This Row],[El Salvador]])</f>
        <v>-7.6946512699332503</v>
      </c>
      <c r="AB178" s="7" cm="1">
        <f t="array" aca="1" ref="AB178" ca="1">crecimiento_ultimo_año(IMAE[[#This Row],[Guatemala]])</f>
        <v>-1.6726711271229933</v>
      </c>
      <c r="AC178" s="7" cm="1">
        <f t="array" aca="1" ref="AC178" ca="1">crecimiento_ultimo_año(IMAE[[#This Row],[Honduras]])</f>
        <v>-4.3485893071651516</v>
      </c>
      <c r="AD178" s="7" cm="1">
        <f t="array" aca="1" ref="AD178" ca="1">crecimiento_ultimo_año(IMAE[[#This Row],[Nicaragua]])</f>
        <v>1.2448109216257608</v>
      </c>
      <c r="AE178" s="7" cm="1">
        <f t="array" aca="1" ref="AE178" ca="1">crecimiento_ultimo_año(IMAE[[#This Row],[República Dominicana]])</f>
        <v>-5.2966259843989167</v>
      </c>
      <c r="AG178" s="6">
        <f>IMAE[[#This Row],[Mes]]</f>
        <v>44105</v>
      </c>
      <c r="AH178" s="7" cm="1">
        <f t="array" aca="1" ref="AH178" ca="1">variacion_mensual(IMAE[[#This Row],[Costa Rica]])</f>
        <v>0.95489638358390305</v>
      </c>
      <c r="AI178" s="7" cm="1">
        <f t="array" aca="1" ref="AI178" ca="1">variacion_mensual(IMAE[[#This Row],[El Salvador]])</f>
        <v>1.5367210332799086</v>
      </c>
      <c r="AJ178" s="7" cm="1">
        <f t="array" aca="1" ref="AJ178" ca="1">variacion_mensual(IMAE[[#This Row],[Guatemala]])</f>
        <v>1.1485021283430985</v>
      </c>
      <c r="AK178" s="7" cm="1">
        <f t="array" aca="1" ref="AK178" ca="1">variacion_mensual(IMAE[[#This Row],[Honduras]])</f>
        <v>0.43107091539176245</v>
      </c>
      <c r="AL178" s="7" cm="1">
        <f t="array" aca="1" ref="AL178" ca="1">variacion_mensual(IMAE[[#This Row],[Nicaragua]])</f>
        <v>0.69611780455154371</v>
      </c>
      <c r="AM178" s="7" cm="1">
        <f t="array" aca="1" ref="AM178" ca="1">variacion_mensual(IMAE[[#This Row],[República Dominicana]])</f>
        <v>1.5605749486653053</v>
      </c>
    </row>
    <row r="179" spans="1:39" x14ac:dyDescent="0.25">
      <c r="A179" s="5">
        <v>44136</v>
      </c>
      <c r="B179" s="3">
        <v>100.4</v>
      </c>
      <c r="C179" s="3">
        <v>108.13</v>
      </c>
      <c r="D179" s="3">
        <v>126.69</v>
      </c>
      <c r="E179" s="3">
        <v>238.63</v>
      </c>
      <c r="F179" s="3">
        <v>151.5</v>
      </c>
      <c r="G179" s="3">
        <v>175.51</v>
      </c>
      <c r="I179" s="6">
        <v>44136</v>
      </c>
      <c r="J179" s="7" cm="1">
        <f t="array" aca="1" ref="J179" ca="1">variacion_interanual(IMAE[[#This Row],[Costa Rica]])</f>
        <v>-4.8341232227488096</v>
      </c>
      <c r="K179" s="7" cm="1">
        <f t="array" aca="1" ref="K179" ca="1">variacion_interanual(IMAE[[#This Row],[El Salvador]])</f>
        <v>-3.3690795352993796</v>
      </c>
      <c r="L179" s="7" cm="1">
        <f t="array" aca="1" ref="L179" ca="1">variacion_interanual(IMAE[[#This Row],[Guatemala]])</f>
        <v>1.6039778651054659</v>
      </c>
      <c r="M179" s="7" cm="1">
        <f t="array" aca="1" ref="M179" ca="1">variacion_interanual(IMAE[[#This Row],[Honduras]])</f>
        <v>-2.727050383173002</v>
      </c>
      <c r="N179" s="7" cm="1">
        <f t="array" aca="1" ref="N179" ca="1">variacion_interanual(IMAE[[#This Row],[Nicaragua]])</f>
        <v>1.8692845615922549</v>
      </c>
      <c r="O179" s="7" cm="1">
        <f t="array" aca="1" ref="O179" ca="1">variacion_interanual(IMAE[[#This Row],[República Dominicana]])</f>
        <v>-2.7483792320053269</v>
      </c>
      <c r="Q179" s="6">
        <v>44136</v>
      </c>
      <c r="R179" s="7" cm="1">
        <f t="array" aca="1" ref="R179" ca="1">variacion_acumulada(IMAE[[#This Row],[Costa Rica]],IMAE_VA[[#This Row],[Mes]])</f>
        <v>-5.2005426653216169</v>
      </c>
      <c r="S179" s="7" cm="1">
        <f t="array" aca="1" ref="S179" ca="1">variacion_acumulada(IMAE[[#This Row],[El Salvador]],IMAE_VA[[#This Row],[Mes]])</f>
        <v>-9.0136796033399857</v>
      </c>
      <c r="T179" s="7" cm="1">
        <f t="array" aca="1" ref="T179" ca="1">variacion_acumulada(IMAE[[#This Row],[Guatemala]],IMAE_VA[[#This Row],[Mes]])</f>
        <v>-2.4074101258018343</v>
      </c>
      <c r="U179" s="7" cm="1">
        <f t="array" aca="1" ref="U179" ca="1">variacion_acumulada(IMAE[[#This Row],[Honduras]],IMAE_VA[[#This Row],[Mes]])</f>
        <v>-5.4452518690924272</v>
      </c>
      <c r="V179" s="7" cm="1">
        <f t="array" aca="1" ref="V179" ca="1">variacion_acumulada(IMAE[[#This Row],[Nicaragua]],IMAE_VA[[#This Row],[Mes]])</f>
        <v>1.5650695345128085</v>
      </c>
      <c r="W179" s="7" cm="1">
        <f t="array" aca="1" ref="W179" ca="1">variacion_acumulada(IMAE[[#This Row],[República Dominicana]],IMAE_VA[[#This Row],[Mes]])</f>
        <v>-6.5979965310962507</v>
      </c>
      <c r="Y179" s="6">
        <f>IMAE[[#This Row],[Mes]]</f>
        <v>44136</v>
      </c>
      <c r="Z179" s="7" cm="1">
        <f t="array" aca="1" ref="Z179" ca="1">crecimiento_ultimo_año(IMAE[[#This Row],[Costa Rica]])</f>
        <v>-4.5928219204315335</v>
      </c>
      <c r="AA179" s="7" cm="1">
        <f t="array" aca="1" ref="AA179" ca="1">crecimiento_ultimo_año(IMAE[[#This Row],[El Salvador]])</f>
        <v>-8.1570145578866988</v>
      </c>
      <c r="AB179" s="7" cm="1">
        <f t="array" aca="1" ref="AB179" ca="1">crecimiento_ultimo_año(IMAE[[#This Row],[Guatemala]])</f>
        <v>-1.9019410728863817</v>
      </c>
      <c r="AC179" s="7" cm="1">
        <f t="array" aca="1" ref="AC179" ca="1">crecimiento_ultimo_año(IMAE[[#This Row],[Honduras]])</f>
        <v>-4.7918648538194493</v>
      </c>
      <c r="AD179" s="7" cm="1">
        <f t="array" aca="1" ref="AD179" ca="1">crecimiento_ultimo_año(IMAE[[#This Row],[Nicaragua]])</f>
        <v>1.4528078907297459</v>
      </c>
      <c r="AE179" s="7" cm="1">
        <f t="array" aca="1" ref="AE179" ca="1">crecimiento_ultimo_año(IMAE[[#This Row],[República Dominicana]])</f>
        <v>-5.8679422456512143</v>
      </c>
      <c r="AG179" s="6">
        <f>IMAE[[#This Row],[Mes]]</f>
        <v>44136</v>
      </c>
      <c r="AH179" s="7" cm="1">
        <f t="array" aca="1" ref="AH179" ca="1">variacion_mensual(IMAE[[#This Row],[Costa Rica]])</f>
        <v>1.026363453411161</v>
      </c>
      <c r="AI179" s="7" cm="1">
        <f t="array" aca="1" ref="AI179" ca="1">variacion_mensual(IMAE[[#This Row],[El Salvador]])</f>
        <v>0.39925719591455966</v>
      </c>
      <c r="AJ179" s="7" cm="1">
        <f t="array" aca="1" ref="AJ179" ca="1">variacion_mensual(IMAE[[#This Row],[Guatemala]])</f>
        <v>0.59552167698904146</v>
      </c>
      <c r="AK179" s="7" cm="1">
        <f t="array" aca="1" ref="AK179" ca="1">variacion_mensual(IMAE[[#This Row],[Honduras]])</f>
        <v>0.41659653257026807</v>
      </c>
      <c r="AL179" s="7" cm="1">
        <f t="array" aca="1" ref="AL179" ca="1">variacion_mensual(IMAE[[#This Row],[Nicaragua]])</f>
        <v>0.70459984046795654</v>
      </c>
      <c r="AM179" s="7" cm="1">
        <f t="array" aca="1" ref="AM179" ca="1">variacion_mensual(IMAE[[#This Row],[República Dominicana]])</f>
        <v>1.3864017098954351</v>
      </c>
    </row>
    <row r="180" spans="1:39" x14ac:dyDescent="0.25">
      <c r="A180" s="5">
        <v>44166</v>
      </c>
      <c r="B180" s="3">
        <v>101.41</v>
      </c>
      <c r="C180" s="3">
        <v>108.85</v>
      </c>
      <c r="D180" s="3">
        <v>127.18</v>
      </c>
      <c r="E180" s="3">
        <v>239.81</v>
      </c>
      <c r="F180" s="3">
        <v>152.5</v>
      </c>
      <c r="G180" s="3">
        <v>177.88</v>
      </c>
      <c r="I180" s="6">
        <v>44166</v>
      </c>
      <c r="J180" s="7" cm="1">
        <f t="array" aca="1" ref="J180" ca="1">variacion_interanual(IMAE[[#This Row],[Costa Rica]])</f>
        <v>-3.9859875023669833</v>
      </c>
      <c r="K180" s="7" cm="1">
        <f t="array" aca="1" ref="K180" ca="1">variacion_interanual(IMAE[[#This Row],[El Salvador]])</f>
        <v>-2.5514771709937434</v>
      </c>
      <c r="L180" s="7" cm="1">
        <f t="array" aca="1" ref="L180" ca="1">variacion_interanual(IMAE[[#This Row],[Guatemala]])</f>
        <v>2.3005148005148079</v>
      </c>
      <c r="M180" s="7" cm="1">
        <f t="array" aca="1" ref="M180" ca="1">variacion_interanual(IMAE[[#This Row],[Honduras]])</f>
        <v>-2.269948651071807</v>
      </c>
      <c r="N180" s="7" cm="1">
        <f t="array" aca="1" ref="N180" ca="1">variacion_interanual(IMAE[[#This Row],[Nicaragua]])</f>
        <v>2.3764769065520941</v>
      </c>
      <c r="O180" s="7" cm="1">
        <f t="array" aca="1" ref="O180" ca="1">variacion_interanual(IMAE[[#This Row],[República Dominicana]])</f>
        <v>1.1244799280318851E-2</v>
      </c>
      <c r="Q180" s="6">
        <v>44166</v>
      </c>
      <c r="R180" s="7" cm="1">
        <f t="array" aca="1" ref="R180" ca="1">variacion_acumulada(IMAE[[#This Row],[Costa Rica]],IMAE_VA[[#This Row],[Mes]])</f>
        <v>-5.0983671843886853</v>
      </c>
      <c r="S180" s="7" cm="1">
        <f t="array" aca="1" ref="S180" ca="1">variacion_acumulada(IMAE[[#This Row],[El Salvador]],IMAE_VA[[#This Row],[Mes]])</f>
        <v>-8.4790080293917551</v>
      </c>
      <c r="T180" s="7" cm="1">
        <f t="array" aca="1" ref="T180" ca="1">variacion_acumulada(IMAE[[#This Row],[Guatemala]],IMAE_VA[[#This Row],[Mes]])</f>
        <v>-2.0137478308828172</v>
      </c>
      <c r="U180" s="7" cm="1">
        <f t="array" aca="1" ref="U180" ca="1">variacion_acumulada(IMAE[[#This Row],[Honduras]],IMAE_VA[[#This Row],[Mes]])</f>
        <v>-5.1782164644595285</v>
      </c>
      <c r="V180" s="7" cm="1">
        <f t="array" aca="1" ref="V180" ca="1">variacion_acumulada(IMAE[[#This Row],[Nicaragua]],IMAE_VA[[#This Row],[Mes]])</f>
        <v>1.6337288896210334</v>
      </c>
      <c r="W180" s="7" cm="1">
        <f t="array" aca="1" ref="W180" ca="1">variacion_acumulada(IMAE[[#This Row],[República Dominicana]],IMAE_VA[[#This Row],[Mes]])</f>
        <v>-6.0526205907869945</v>
      </c>
      <c r="Y180" s="6">
        <f>IMAE[[#This Row],[Mes]]</f>
        <v>44166</v>
      </c>
      <c r="Z180" s="7" cm="1">
        <f t="array" aca="1" ref="Z180" ca="1">crecimiento_ultimo_año(IMAE[[#This Row],[Costa Rica]])</f>
        <v>-5.0983671843886853</v>
      </c>
      <c r="AA180" s="7" cm="1">
        <f t="array" aca="1" ref="AA180" ca="1">crecimiento_ultimo_año(IMAE[[#This Row],[El Salvador]])</f>
        <v>-8.4790080293917551</v>
      </c>
      <c r="AB180" s="7" cm="1">
        <f t="array" aca="1" ref="AB180" ca="1">crecimiento_ultimo_año(IMAE[[#This Row],[Guatemala]])</f>
        <v>-2.0137478308828172</v>
      </c>
      <c r="AC180" s="7" cm="1">
        <f t="array" aca="1" ref="AC180" ca="1">crecimiento_ultimo_año(IMAE[[#This Row],[Honduras]])</f>
        <v>-5.1782164644595285</v>
      </c>
      <c r="AD180" s="7" cm="1">
        <f t="array" aca="1" ref="AD180" ca="1">crecimiento_ultimo_año(IMAE[[#This Row],[Nicaragua]])</f>
        <v>1.6337288896210334</v>
      </c>
      <c r="AE180" s="7" cm="1">
        <f t="array" aca="1" ref="AE180" ca="1">crecimiento_ultimo_año(IMAE[[#This Row],[República Dominicana]])</f>
        <v>-6.0526205907869945</v>
      </c>
      <c r="AG180" s="6">
        <f>IMAE[[#This Row],[Mes]]</f>
        <v>44166</v>
      </c>
      <c r="AH180" s="7" cm="1">
        <f t="array" aca="1" ref="AH180" ca="1">variacion_mensual(IMAE[[#This Row],[Costa Rica]])</f>
        <v>1.0059760956175223</v>
      </c>
      <c r="AI180" s="7" cm="1">
        <f t="array" aca="1" ref="AI180" ca="1">variacion_mensual(IMAE[[#This Row],[El Salvador]])</f>
        <v>0.66586516230462411</v>
      </c>
      <c r="AJ180" s="7" cm="1">
        <f t="array" aca="1" ref="AJ180" ca="1">variacion_mensual(IMAE[[#This Row],[Guatemala]])</f>
        <v>0.38677085799985189</v>
      </c>
      <c r="AK180" s="7" cm="1">
        <f t="array" aca="1" ref="AK180" ca="1">variacion_mensual(IMAE[[#This Row],[Honduras]])</f>
        <v>0.49448937685958594</v>
      </c>
      <c r="AL180" s="7" cm="1">
        <f t="array" aca="1" ref="AL180" ca="1">variacion_mensual(IMAE[[#This Row],[Nicaragua]])</f>
        <v>0.66006600660066805</v>
      </c>
      <c r="AM180" s="7" cm="1">
        <f t="array" aca="1" ref="AM180" ca="1">variacion_mensual(IMAE[[#This Row],[República Dominicana]])</f>
        <v>1.3503504073842043</v>
      </c>
    </row>
    <row r="181" spans="1:39" x14ac:dyDescent="0.25">
      <c r="A181" s="5">
        <v>44197</v>
      </c>
      <c r="B181" s="3">
        <v>102.34</v>
      </c>
      <c r="C181" s="3">
        <v>110.06</v>
      </c>
      <c r="D181" s="3">
        <v>127.69</v>
      </c>
      <c r="E181" s="3">
        <v>241.52</v>
      </c>
      <c r="F181" s="3">
        <v>153.63999999999999</v>
      </c>
      <c r="G181" s="3">
        <v>180.44</v>
      </c>
      <c r="I181" s="6">
        <v>44197</v>
      </c>
      <c r="J181" s="7" cm="1">
        <f t="array" aca="1" ref="J181" ca="1">variacion_interanual(IMAE[[#This Row],[Costa Rica]])</f>
        <v>-3.3068783068783025</v>
      </c>
      <c r="K181" s="7" cm="1">
        <f t="array" aca="1" ref="K181" ca="1">variacion_interanual(IMAE[[#This Row],[El Salvador]])</f>
        <v>-0.93609360936093289</v>
      </c>
      <c r="L181" s="7" cm="1">
        <f t="array" aca="1" ref="L181" ca="1">variacion_interanual(IMAE[[#This Row],[Guatemala]])</f>
        <v>3.7455313617159591</v>
      </c>
      <c r="M181" s="7" cm="1">
        <f t="array" aca="1" ref="M181" ca="1">variacion_interanual(IMAE[[#This Row],[Honduras]])</f>
        <v>-1.3076168682575995</v>
      </c>
      <c r="N181" s="7" cm="1">
        <f t="array" aca="1" ref="N181" ca="1">variacion_interanual(IMAE[[#This Row],[Nicaragua]])</f>
        <v>3.1556331408620908</v>
      </c>
      <c r="O181" s="7" cm="1">
        <f t="array" aca="1" ref="O181" ca="1">variacion_interanual(IMAE[[#This Row],[República Dominicana]])</f>
        <v>3.6951899316131298</v>
      </c>
      <c r="Q181" s="6">
        <v>44197</v>
      </c>
      <c r="R181" s="7" cm="1">
        <f t="array" aca="1" ref="R181" ca="1">variacion_acumulada(IMAE[[#This Row],[Costa Rica]],IMAE_VA[[#This Row],[Mes]])</f>
        <v>-3.3068783068783025</v>
      </c>
      <c r="S181" s="7" cm="1">
        <f t="array" aca="1" ref="S181" ca="1">variacion_acumulada(IMAE[[#This Row],[El Salvador]],IMAE_VA[[#This Row],[Mes]])</f>
        <v>-0.93609360936093289</v>
      </c>
      <c r="T181" s="7" cm="1">
        <f t="array" aca="1" ref="T181" ca="1">variacion_acumulada(IMAE[[#This Row],[Guatemala]],IMAE_VA[[#This Row],[Mes]])</f>
        <v>3.7455313617159591</v>
      </c>
      <c r="U181" s="7" cm="1">
        <f t="array" aca="1" ref="U181" ca="1">variacion_acumulada(IMAE[[#This Row],[Honduras]],IMAE_VA[[#This Row],[Mes]])</f>
        <v>-1.3076168682575995</v>
      </c>
      <c r="V181" s="7" cm="1">
        <f t="array" aca="1" ref="V181" ca="1">variacion_acumulada(IMAE[[#This Row],[Nicaragua]],IMAE_VA[[#This Row],[Mes]])</f>
        <v>3.1556331408620908</v>
      </c>
      <c r="W181" s="7" cm="1">
        <f t="array" aca="1" ref="W181" ca="1">variacion_acumulada(IMAE[[#This Row],[República Dominicana]],IMAE_VA[[#This Row],[Mes]])</f>
        <v>3.6951899316131298</v>
      </c>
      <c r="Y181" s="6">
        <f>IMAE[[#This Row],[Mes]]</f>
        <v>44197</v>
      </c>
      <c r="Z181" s="7" cm="1">
        <f t="array" aca="1" ref="Z181" ca="1">crecimiento_ultimo_año(IMAE[[#This Row],[Costa Rica]])</f>
        <v>-5.5494160392434377</v>
      </c>
      <c r="AA181" s="7" cm="1">
        <f t="array" aca="1" ref="AA181" ca="1">crecimiento_ultimo_año(IMAE[[#This Row],[El Salvador]])</f>
        <v>-8.5810975925829975</v>
      </c>
      <c r="AB181" s="7" cm="1">
        <f t="array" aca="1" ref="AB181" ca="1">crecimiento_ultimo_año(IMAE[[#This Row],[Guatemala]])</f>
        <v>-1.8620986046011589</v>
      </c>
      <c r="AC181" s="7" cm="1">
        <f t="array" aca="1" ref="AC181" ca="1">crecimiento_ultimo_año(IMAE[[#This Row],[Honduras]])</f>
        <v>-5.440852415039088</v>
      </c>
      <c r="AD181" s="7" cm="1">
        <f t="array" aca="1" ref="AD181" ca="1">crecimiento_ultimo_año(IMAE[[#This Row],[Nicaragua]])</f>
        <v>1.8243638283258701</v>
      </c>
      <c r="AE181" s="7" cm="1">
        <f t="array" aca="1" ref="AE181" ca="1">crecimiento_ultimo_año(IMAE[[#This Row],[República Dominicana]])</f>
        <v>-5.7118721164468367</v>
      </c>
      <c r="AG181" s="6">
        <f>IMAE[[#This Row],[Mes]]</f>
        <v>44197</v>
      </c>
      <c r="AH181" s="7" cm="1">
        <f t="array" aca="1" ref="AH181" ca="1">variacion_mensual(IMAE[[#This Row],[Costa Rica]])</f>
        <v>0.91706932255202211</v>
      </c>
      <c r="AI181" s="7" cm="1">
        <f t="array" aca="1" ref="AI181" ca="1">variacion_mensual(IMAE[[#This Row],[El Salvador]])</f>
        <v>1.1116214974735916</v>
      </c>
      <c r="AJ181" s="7" cm="1">
        <f t="array" aca="1" ref="AJ181" ca="1">variacion_mensual(IMAE[[#This Row],[Guatemala]])</f>
        <v>0.40100644755463044</v>
      </c>
      <c r="AK181" s="7" cm="1">
        <f t="array" aca="1" ref="AK181" ca="1">variacion_mensual(IMAE[[#This Row],[Honduras]])</f>
        <v>0.71306450940327171</v>
      </c>
      <c r="AL181" s="7" cm="1">
        <f t="array" aca="1" ref="AL181" ca="1">variacion_mensual(IMAE[[#This Row],[Nicaragua]])</f>
        <v>0.74754098360654275</v>
      </c>
      <c r="AM181" s="7" cm="1">
        <f t="array" aca="1" ref="AM181" ca="1">variacion_mensual(IMAE[[#This Row],[República Dominicana]])</f>
        <v>1.4391724758264113</v>
      </c>
    </row>
    <row r="182" spans="1:39" x14ac:dyDescent="0.25">
      <c r="A182" s="5">
        <v>44228</v>
      </c>
      <c r="B182" s="3">
        <v>103.36</v>
      </c>
      <c r="C182" s="3">
        <v>111.4</v>
      </c>
      <c r="D182" s="3">
        <v>128.47999999999999</v>
      </c>
      <c r="E182" s="3">
        <v>243.02</v>
      </c>
      <c r="F182" s="3">
        <v>155</v>
      </c>
      <c r="G182" s="3">
        <v>183.04</v>
      </c>
      <c r="I182" s="6">
        <v>44228</v>
      </c>
      <c r="J182" s="7" cm="1">
        <f t="array" aca="1" ref="J182" ca="1">variacion_interanual(IMAE[[#This Row],[Costa Rica]])</f>
        <v>-2.6466986907789369</v>
      </c>
      <c r="K182" s="7" cm="1">
        <f t="array" aca="1" ref="K182" ca="1">variacion_interanual(IMAE[[#This Row],[El Salvador]])</f>
        <v>2.549940163858988</v>
      </c>
      <c r="L182" s="7" cm="1">
        <f t="array" aca="1" ref="L182" ca="1">variacion_interanual(IMAE[[#This Row],[Guatemala]])</f>
        <v>6.2696443341604402</v>
      </c>
      <c r="M182" s="7" cm="1">
        <f t="array" aca="1" ref="M182" ca="1">variacion_interanual(IMAE[[#This Row],[Honduras]])</f>
        <v>0.34684945082170682</v>
      </c>
      <c r="N182" s="7" cm="1">
        <f t="array" aca="1" ref="N182" ca="1">variacion_interanual(IMAE[[#This Row],[Nicaragua]])</f>
        <v>4.2227003765465287</v>
      </c>
      <c r="O182" s="7" cm="1">
        <f t="array" aca="1" ref="O182" ca="1">variacion_interanual(IMAE[[#This Row],[República Dominicana]])</f>
        <v>7.9627226613188551</v>
      </c>
      <c r="Q182" s="6">
        <v>44228</v>
      </c>
      <c r="R182" s="7" cm="1">
        <f t="array" aca="1" ref="R182" ca="1">variacion_acumulada(IMAE[[#This Row],[Costa Rica]],IMAE_VA[[#This Row],[Mes]])</f>
        <v>-2.9762747040233961</v>
      </c>
      <c r="S182" s="7" cm="1">
        <f t="array" aca="1" ref="S182" ca="1">variacion_acumulada(IMAE[[#This Row],[El Salvador]],IMAE_VA[[#This Row],[Mes]])</f>
        <v>0.78732990488328269</v>
      </c>
      <c r="T182" s="7" cm="1">
        <f t="array" aca="1" ref="T182" ca="1">variacion_acumulada(IMAE[[#This Row],[Guatemala]],IMAE_VA[[#This Row],[Mes]])</f>
        <v>4.9963111730469523</v>
      </c>
      <c r="U182" s="7" cm="1">
        <f t="array" aca="1" ref="U182" ca="1">variacion_acumulada(IMAE[[#This Row],[Honduras]],IMAE_VA[[#This Row],[Mes]])</f>
        <v>-0.48469911686176426</v>
      </c>
      <c r="V182" s="7" cm="1">
        <f t="array" aca="1" ref="V182" ca="1">variacion_acumulada(IMAE[[#This Row],[Nicaragua]],IMAE_VA[[#This Row],[Mes]])</f>
        <v>3.6887724249143439</v>
      </c>
      <c r="W182" s="7" cm="1">
        <f t="array" aca="1" ref="W182" ca="1">variacion_acumulada(IMAE[[#This Row],[República Dominicana]],IMAE_VA[[#This Row],[Mes]])</f>
        <v>5.8011934216271488</v>
      </c>
      <c r="Y182" s="6">
        <f>IMAE[[#This Row],[Mes]]</f>
        <v>44228</v>
      </c>
      <c r="Z182" s="7" cm="1">
        <f t="array" aca="1" ref="Z182" ca="1">crecimiento_ultimo_año(IMAE[[#This Row],[Costa Rica]])</f>
        <v>-5.9567546121801485</v>
      </c>
      <c r="AA182" s="7" cm="1">
        <f t="array" aca="1" ref="AA182" ca="1">crecimiento_ultimo_año(IMAE[[#This Row],[El Salvador]])</f>
        <v>-8.1937776854414395</v>
      </c>
      <c r="AB182" s="7" cm="1">
        <f t="array" aca="1" ref="AB182" ca="1">crecimiento_ultimo_año(IMAE[[#This Row],[Guatemala]])</f>
        <v>-1.2841533726665411</v>
      </c>
      <c r="AC182" s="7" cm="1">
        <f t="array" aca="1" ref="AC182" ca="1">crecimiento_ultimo_año(IMAE[[#This Row],[Honduras]])</f>
        <v>-5.460309643263872</v>
      </c>
      <c r="AD182" s="7" cm="1">
        <f t="array" aca="1" ref="AD182" ca="1">crecimiento_ultimo_año(IMAE[[#This Row],[Nicaragua]])</f>
        <v>2.0614932786020779</v>
      </c>
      <c r="AE182" s="7" cm="1">
        <f t="array" aca="1" ref="AE182" ca="1">crecimiento_ultimo_año(IMAE[[#This Row],[República Dominicana]])</f>
        <v>-4.7749878925604676</v>
      </c>
      <c r="AG182" s="6">
        <f>IMAE[[#This Row],[Mes]]</f>
        <v>44228</v>
      </c>
      <c r="AH182" s="7" cm="1">
        <f t="array" aca="1" ref="AH182" ca="1">variacion_mensual(IMAE[[#This Row],[Costa Rica]])</f>
        <v>0.9966777408637828</v>
      </c>
      <c r="AI182" s="7" cm="1">
        <f t="array" aca="1" ref="AI182" ca="1">variacion_mensual(IMAE[[#This Row],[El Salvador]])</f>
        <v>1.217517717608585</v>
      </c>
      <c r="AJ182" s="7" cm="1">
        <f t="array" aca="1" ref="AJ182" ca="1">variacion_mensual(IMAE[[#This Row],[Guatemala]])</f>
        <v>0.61868587986528834</v>
      </c>
      <c r="AK182" s="7" cm="1">
        <f t="array" aca="1" ref="AK182" ca="1">variacion_mensual(IMAE[[#This Row],[Honduras]])</f>
        <v>0.6210665783372038</v>
      </c>
      <c r="AL182" s="7" cm="1">
        <f t="array" aca="1" ref="AL182" ca="1">variacion_mensual(IMAE[[#This Row],[Nicaragua]])</f>
        <v>0.88518614944026464</v>
      </c>
      <c r="AM182" s="7" cm="1">
        <f t="array" aca="1" ref="AM182" ca="1">variacion_mensual(IMAE[[#This Row],[República Dominicana]])</f>
        <v>1.4409221902017322</v>
      </c>
    </row>
    <row r="183" spans="1:39" x14ac:dyDescent="0.25">
      <c r="A183" s="5">
        <v>44256</v>
      </c>
      <c r="B183" s="3">
        <v>104.5</v>
      </c>
      <c r="C183" s="3">
        <v>113.09</v>
      </c>
      <c r="D183" s="3">
        <v>129.58000000000001</v>
      </c>
      <c r="E183" s="3">
        <v>244.54</v>
      </c>
      <c r="F183" s="3">
        <v>156.55000000000001</v>
      </c>
      <c r="G183" s="3">
        <v>185.31</v>
      </c>
      <c r="I183" s="6">
        <v>44256</v>
      </c>
      <c r="J183" s="7" cm="1">
        <f t="array" aca="1" ref="J183" ca="1">variacion_interanual(IMAE[[#This Row],[Costa Rica]])</f>
        <v>8.4587441619097028</v>
      </c>
      <c r="K183" s="7" cm="1">
        <f t="array" aca="1" ref="K183" ca="1">variacion_interanual(IMAE[[#This Row],[El Salvador]])</f>
        <v>10.992246540386684</v>
      </c>
      <c r="L183" s="7" cm="1">
        <f t="array" aca="1" ref="L183" ca="1">variacion_interanual(IMAE[[#This Row],[Guatemala]])</f>
        <v>9.5536016232668395</v>
      </c>
      <c r="M183" s="7" cm="1">
        <f t="array" aca="1" ref="M183" ca="1">variacion_interanual(IMAE[[#This Row],[Honduras]])</f>
        <v>11.718214628352142</v>
      </c>
      <c r="N183" s="7" cm="1">
        <f t="array" aca="1" ref="N183" ca="1">variacion_interanual(IMAE[[#This Row],[Nicaragua]])</f>
        <v>5.527468823727677</v>
      </c>
      <c r="O183" s="7" cm="1">
        <f t="array" aca="1" ref="O183" ca="1">variacion_interanual(IMAE[[#This Row],[República Dominicana]])</f>
        <v>12.051033982343707</v>
      </c>
      <c r="Q183" s="6">
        <v>44256</v>
      </c>
      <c r="R183" s="7" cm="1">
        <f t="array" aca="1" ref="R183" ca="1">variacion_acumulada(IMAE[[#This Row],[Costa Rica]],IMAE_VA[[#This Row],[Mes]])</f>
        <v>0.596705149824861</v>
      </c>
      <c r="S183" s="7" cm="1">
        <f t="array" aca="1" ref="S183" ca="1">variacion_acumulada(IMAE[[#This Row],[El Salvador]],IMAE_VA[[#This Row],[Mes]])</f>
        <v>4.0202723711211918</v>
      </c>
      <c r="T183" s="7" cm="1">
        <f t="array" aca="1" ref="T183" ca="1">variacion_acumulada(IMAE[[#This Row],[Guatemala]],IMAE_VA[[#This Row],[Mes]])</f>
        <v>6.484293049191181</v>
      </c>
      <c r="U183" s="7" cm="1">
        <f t="array" aca="1" ref="U183" ca="1">variacion_acumulada(IMAE[[#This Row],[Honduras]],IMAE_VA[[#This Row],[Mes]])</f>
        <v>3.2998483968319281</v>
      </c>
      <c r="V183" s="7" cm="1">
        <f t="array" aca="1" ref="V183" ca="1">variacion_acumulada(IMAE[[#This Row],[Nicaragua]],IMAE_VA[[#This Row],[Mes]])</f>
        <v>4.3003520100446169</v>
      </c>
      <c r="W183" s="7" cm="1">
        <f t="array" aca="1" ref="W183" ca="1">variacion_acumulada(IMAE[[#This Row],[República Dominicana]],IMAE_VA[[#This Row],[Mes]])</f>
        <v>7.8321183659835425</v>
      </c>
      <c r="Y183" s="6">
        <f>IMAE[[#This Row],[Mes]]</f>
        <v>44256</v>
      </c>
      <c r="Z183" s="7" cm="1">
        <f t="array" aca="1" ref="Z183" ca="1">crecimiento_ultimo_año(IMAE[[#This Row],[Costa Rica]])</f>
        <v>-4.740883836771193</v>
      </c>
      <c r="AA183" s="7" cm="1">
        <f t="array" aca="1" ref="AA183" ca="1">crecimiento_ultimo_año(IMAE[[#This Row],[El Salvador]])</f>
        <v>-6.6144076354035075</v>
      </c>
      <c r="AB183" s="7" cm="1">
        <f t="array" aca="1" ref="AB183" ca="1">crecimiento_ultimo_año(IMAE[[#This Row],[Guatemala]])</f>
        <v>-0.19148175866555706</v>
      </c>
      <c r="AC183" s="7" cm="1">
        <f t="array" aca="1" ref="AC183" ca="1">crecimiento_ultimo_año(IMAE[[#This Row],[Honduras]])</f>
        <v>-3.8438341151047828</v>
      </c>
      <c r="AD183" s="7" cm="1">
        <f t="array" aca="1" ref="AD183" ca="1">crecimiento_ultimo_año(IMAE[[#This Row],[Nicaragua]])</f>
        <v>2.3783912314869315</v>
      </c>
      <c r="AE183" s="7" cm="1">
        <f t="array" aca="1" ref="AE183" ca="1">crecimiento_ultimo_año(IMAE[[#This Row],[República Dominicana]])</f>
        <v>-3.2739656723129951</v>
      </c>
      <c r="AG183" s="6">
        <f>IMAE[[#This Row],[Mes]]</f>
        <v>44256</v>
      </c>
      <c r="AH183" s="7" cm="1">
        <f t="array" aca="1" ref="AH183" ca="1">variacion_mensual(IMAE[[#This Row],[Costa Rica]])</f>
        <v>1.1029411764705843</v>
      </c>
      <c r="AI183" s="7" cm="1">
        <f t="array" aca="1" ref="AI183" ca="1">variacion_mensual(IMAE[[#This Row],[El Salvador]])</f>
        <v>1.5170556552962289</v>
      </c>
      <c r="AJ183" s="7" cm="1">
        <f t="array" aca="1" ref="AJ183" ca="1">variacion_mensual(IMAE[[#This Row],[Guatemala]])</f>
        <v>0.85616438356166391</v>
      </c>
      <c r="AK183" s="7" cm="1">
        <f t="array" aca="1" ref="AK183" ca="1">variacion_mensual(IMAE[[#This Row],[Honduras]])</f>
        <v>0.62546292486214128</v>
      </c>
      <c r="AL183" s="7" cm="1">
        <f t="array" aca="1" ref="AL183" ca="1">variacion_mensual(IMAE[[#This Row],[Nicaragua]])</f>
        <v>1.0000000000000009</v>
      </c>
      <c r="AM183" s="7" cm="1">
        <f t="array" aca="1" ref="AM183" ca="1">variacion_mensual(IMAE[[#This Row],[República Dominicana]])</f>
        <v>1.2401660839160833</v>
      </c>
    </row>
    <row r="184" spans="1:39" x14ac:dyDescent="0.25">
      <c r="A184" s="5">
        <v>44287</v>
      </c>
      <c r="B184" s="3">
        <v>105.59</v>
      </c>
      <c r="C184" s="3">
        <v>115.01</v>
      </c>
      <c r="D184" s="3">
        <v>130.81</v>
      </c>
      <c r="E184" s="3">
        <v>246.01</v>
      </c>
      <c r="F184" s="3">
        <v>158.09</v>
      </c>
      <c r="G184" s="3">
        <v>187</v>
      </c>
      <c r="I184" s="6">
        <v>44287</v>
      </c>
      <c r="J184" s="7" cm="1">
        <f t="array" aca="1" ref="J184" ca="1">variacion_interanual(IMAE[[#This Row],[Costa Rica]])</f>
        <v>9.7038961038961027</v>
      </c>
      <c r="K184" s="7" cm="1">
        <f t="array" aca="1" ref="K184" ca="1">variacion_interanual(IMAE[[#This Row],[El Salvador]])</f>
        <v>21.600761260308744</v>
      </c>
      <c r="L184" s="7" cm="1">
        <f t="array" aca="1" ref="L184" ca="1">variacion_interanual(IMAE[[#This Row],[Guatemala]])</f>
        <v>12.553777318877991</v>
      </c>
      <c r="M184" s="7" cm="1">
        <f t="array" aca="1" ref="M184" ca="1">variacion_interanual(IMAE[[#This Row],[Honduras]])</f>
        <v>12.123421904197617</v>
      </c>
      <c r="N184" s="7" cm="1">
        <f t="array" aca="1" ref="N184" ca="1">variacion_interanual(IMAE[[#This Row],[Nicaragua]])</f>
        <v>6.8897903989181941</v>
      </c>
      <c r="O184" s="7" cm="1">
        <f t="array" aca="1" ref="O184" ca="1">variacion_interanual(IMAE[[#This Row],[República Dominicana]])</f>
        <v>15.062761506276146</v>
      </c>
      <c r="Q184" s="6">
        <v>44287</v>
      </c>
      <c r="R184" s="7" cm="1">
        <f t="array" aca="1" ref="R184" ca="1">variacion_acumulada(IMAE[[#This Row],[Costa Rica]],IMAE_VA[[#This Row],[Mes]])</f>
        <v>2.7631546427423714</v>
      </c>
      <c r="S184" s="7" cm="1">
        <f t="array" aca="1" ref="S184" ca="1">variacion_acumulada(IMAE[[#This Row],[El Salvador]],IMAE_VA[[#This Row],[Mes]])</f>
        <v>8.0153772224891959</v>
      </c>
      <c r="T184" s="7" cm="1">
        <f t="array" aca="1" ref="T184" ca="1">variacion_acumulada(IMAE[[#This Row],[Guatemala]],IMAE_VA[[#This Row],[Mes]])</f>
        <v>7.9585353619795907</v>
      </c>
      <c r="U184" s="7" cm="1">
        <f t="array" aca="1" ref="U184" ca="1">variacion_acumulada(IMAE[[#This Row],[Honduras]],IMAE_VA[[#This Row],[Mes]])</f>
        <v>5.3923476005188098</v>
      </c>
      <c r="V184" s="7" cm="1">
        <f t="array" aca="1" ref="V184" ca="1">variacion_acumulada(IMAE[[#This Row],[Nicaragua]],IMAE_VA[[#This Row],[Mes]])</f>
        <v>4.9451937162196202</v>
      </c>
      <c r="W184" s="7" cm="1">
        <f t="array" aca="1" ref="W184" ca="1">variacion_acumulada(IMAE[[#This Row],[República Dominicana]],IMAE_VA[[#This Row],[Mes]])</f>
        <v>9.5822473750837744</v>
      </c>
      <c r="Y184" s="6">
        <f>IMAE[[#This Row],[Mes]]</f>
        <v>44287</v>
      </c>
      <c r="Z184" s="7" cm="1">
        <f t="array" aca="1" ref="Z184" ca="1">crecimiento_ultimo_año(IMAE[[#This Row],[Costa Rica]])</f>
        <v>-3.3875839465312918</v>
      </c>
      <c r="AA184" s="7" cm="1">
        <f t="array" aca="1" ref="AA184" ca="1">crecimiento_ultimo_año(IMAE[[#This Row],[El Salvador]])</f>
        <v>-3.6528882949644736</v>
      </c>
      <c r="AB184" s="7" cm="1">
        <f t="array" aca="1" ref="AB184" ca="1">crecimiento_ultimo_año(IMAE[[#This Row],[Guatemala]])</f>
        <v>1.3415766745981772</v>
      </c>
      <c r="AC184" s="7" cm="1">
        <f t="array" aca="1" ref="AC184" ca="1">crecimiento_ultimo_año(IMAE[[#This Row],[Honduras]])</f>
        <v>-2.1643608171148077</v>
      </c>
      <c r="AD184" s="7" cm="1">
        <f t="array" aca="1" ref="AD184" ca="1">crecimiento_ultimo_año(IMAE[[#This Row],[Nicaragua]])</f>
        <v>2.7946729373459656</v>
      </c>
      <c r="AE184" s="7" cm="1">
        <f t="array" aca="1" ref="AE184" ca="1">crecimiento_ultimo_año(IMAE[[#This Row],[República Dominicana]])</f>
        <v>-1.3475930778855894</v>
      </c>
      <c r="AG184" s="6">
        <f>IMAE[[#This Row],[Mes]]</f>
        <v>44287</v>
      </c>
      <c r="AH184" s="7" cm="1">
        <f t="array" aca="1" ref="AH184" ca="1">variacion_mensual(IMAE[[#This Row],[Costa Rica]])</f>
        <v>1.0430622009569346</v>
      </c>
      <c r="AI184" s="7" cm="1">
        <f t="array" aca="1" ref="AI184" ca="1">variacion_mensual(IMAE[[#This Row],[El Salvador]])</f>
        <v>1.6977628437527592</v>
      </c>
      <c r="AJ184" s="7" cm="1">
        <f t="array" aca="1" ref="AJ184" ca="1">variacion_mensual(IMAE[[#This Row],[Guatemala]])</f>
        <v>0.94922055872819211</v>
      </c>
      <c r="AK184" s="7" cm="1">
        <f t="array" aca="1" ref="AK184" ca="1">variacion_mensual(IMAE[[#This Row],[Honduras]])</f>
        <v>0.60112864970964797</v>
      </c>
      <c r="AL184" s="7" cm="1">
        <f t="array" aca="1" ref="AL184" ca="1">variacion_mensual(IMAE[[#This Row],[Nicaragua]])</f>
        <v>0.98371127435323835</v>
      </c>
      <c r="AM184" s="7" cm="1">
        <f t="array" aca="1" ref="AM184" ca="1">variacion_mensual(IMAE[[#This Row],[República Dominicana]])</f>
        <v>0.91198532189304959</v>
      </c>
    </row>
    <row r="185" spans="1:39" x14ac:dyDescent="0.25">
      <c r="A185" s="5">
        <v>44317</v>
      </c>
      <c r="B185" s="3">
        <v>106.54</v>
      </c>
      <c r="C185" s="3">
        <v>115.4</v>
      </c>
      <c r="D185" s="3">
        <v>131.84</v>
      </c>
      <c r="E185" s="3">
        <v>247.43</v>
      </c>
      <c r="F185" s="3">
        <v>159.36000000000001</v>
      </c>
      <c r="G185" s="3">
        <v>187.97</v>
      </c>
      <c r="I185" s="6">
        <v>44317</v>
      </c>
      <c r="J185" s="7" cm="1">
        <f t="array" aca="1" ref="J185" ca="1">variacion_interanual(IMAE[[#This Row],[Costa Rica]])</f>
        <v>10.656418778562537</v>
      </c>
      <c r="K185" s="7" cm="1">
        <f t="array" aca="1" ref="K185" ca="1">variacion_interanual(IMAE[[#This Row],[El Salvador]])</f>
        <v>25.244193618406776</v>
      </c>
      <c r="L185" s="7" cm="1">
        <f t="array" aca="1" ref="L185" ca="1">variacion_interanual(IMAE[[#This Row],[Guatemala]])</f>
        <v>14.028714755232663</v>
      </c>
      <c r="M185" s="7" cm="1">
        <f t="array" aca="1" ref="M185" ca="1">variacion_interanual(IMAE[[#This Row],[Honduras]])</f>
        <v>12.591008372770297</v>
      </c>
      <c r="N185" s="7" cm="1">
        <f t="array" aca="1" ref="N185" ca="1">variacion_interanual(IMAE[[#This Row],[Nicaragua]])</f>
        <v>7.996747085931144</v>
      </c>
      <c r="O185" s="7" cm="1">
        <f t="array" aca="1" ref="O185" ca="1">variacion_interanual(IMAE[[#This Row],[República Dominicana]])</f>
        <v>16.318069306930695</v>
      </c>
      <c r="Q185" s="6">
        <v>44317</v>
      </c>
      <c r="R185" s="7" cm="1">
        <f t="array" aca="1" ref="R185" ca="1">variacion_acumulada(IMAE[[#This Row],[Costa Rica]],IMAE_VA[[#This Row],[Mes]])</f>
        <v>4.280380921958904</v>
      </c>
      <c r="S185" s="7" cm="1">
        <f t="array" aca="1" ref="S185" ca="1">variacion_acumulada(IMAE[[#This Row],[El Salvador]],IMAE_VA[[#This Row],[Mes]])</f>
        <v>11.138214580792404</v>
      </c>
      <c r="T185" s="7" cm="1">
        <f t="array" aca="1" ref="T185" ca="1">variacion_acumulada(IMAE[[#This Row],[Guatemala]],IMAE_VA[[#This Row],[Mes]])</f>
        <v>9.1398754418448025</v>
      </c>
      <c r="U185" s="7" cm="1">
        <f t="array" aca="1" ref="U185" ca="1">variacion_acumulada(IMAE[[#This Row],[Honduras]],IMAE_VA[[#This Row],[Mes]])</f>
        <v>6.774035774175502</v>
      </c>
      <c r="V185" s="7" cm="1">
        <f t="array" aca="1" ref="V185" ca="1">variacion_acumulada(IMAE[[#This Row],[Nicaragua]],IMAE_VA[[#This Row],[Mes]])</f>
        <v>5.552483579915557</v>
      </c>
      <c r="W185" s="7" cm="1">
        <f t="array" aca="1" ref="W185" ca="1">variacion_acumulada(IMAE[[#This Row],[República Dominicana]],IMAE_VA[[#This Row],[Mes]])</f>
        <v>10.888902226757114</v>
      </c>
      <c r="Y185" s="6">
        <f>IMAE[[#This Row],[Mes]]</f>
        <v>44317</v>
      </c>
      <c r="Z185" s="7" cm="1">
        <f t="array" aca="1" ref="Z185" ca="1">crecimiento_ultimo_año(IMAE[[#This Row],[Costa Rica]])</f>
        <v>-1.9260157671315947</v>
      </c>
      <c r="AA185" s="7" cm="1">
        <f t="array" aca="1" ref="AA185" ca="1">crecimiento_ultimo_año(IMAE[[#This Row],[El Salvador]])</f>
        <v>-0.19001274475727303</v>
      </c>
      <c r="AB185" s="7" cm="1">
        <f t="array" aca="1" ref="AB185" ca="1">crecimiento_ultimo_año(IMAE[[#This Row],[Guatemala]])</f>
        <v>3.0819394799312283</v>
      </c>
      <c r="AC185" s="7" cm="1">
        <f t="array" aca="1" ref="AC185" ca="1">crecimiento_ultimo_año(IMAE[[#This Row],[Honduras]])</f>
        <v>-0.41001687686886834</v>
      </c>
      <c r="AD185" s="7" cm="1">
        <f t="array" aca="1" ref="AD185" ca="1">crecimiento_ultimo_año(IMAE[[#This Row],[Nicaragua]])</f>
        <v>3.302272817062768</v>
      </c>
      <c r="AE185" s="7" cm="1">
        <f t="array" aca="1" ref="AE185" ca="1">crecimiento_ultimo_año(IMAE[[#This Row],[República Dominicana]])</f>
        <v>0.78794172851739397</v>
      </c>
      <c r="AG185" s="6">
        <f>IMAE[[#This Row],[Mes]]</f>
        <v>44317</v>
      </c>
      <c r="AH185" s="7" cm="1">
        <f t="array" aca="1" ref="AH185" ca="1">variacion_mensual(IMAE[[#This Row],[Costa Rica]])</f>
        <v>0.89970641159200504</v>
      </c>
      <c r="AI185" s="7" cm="1">
        <f t="array" aca="1" ref="AI185" ca="1">variacion_mensual(IMAE[[#This Row],[El Salvador]])</f>
        <v>0.33910094774367572</v>
      </c>
      <c r="AJ185" s="7" cm="1">
        <f t="array" aca="1" ref="AJ185" ca="1">variacion_mensual(IMAE[[#This Row],[Guatemala]])</f>
        <v>0.78740157480314821</v>
      </c>
      <c r="AK185" s="7" cm="1">
        <f t="array" aca="1" ref="AK185" ca="1">variacion_mensual(IMAE[[#This Row],[Honduras]])</f>
        <v>0.57721230844274274</v>
      </c>
      <c r="AL185" s="7" cm="1">
        <f t="array" aca="1" ref="AL185" ca="1">variacion_mensual(IMAE[[#This Row],[Nicaragua]])</f>
        <v>0.80333986969447491</v>
      </c>
      <c r="AM185" s="7" cm="1">
        <f t="array" aca="1" ref="AM185" ca="1">variacion_mensual(IMAE[[#This Row],[República Dominicana]])</f>
        <v>0.51871657754010148</v>
      </c>
    </row>
    <row r="186" spans="1:39" x14ac:dyDescent="0.25">
      <c r="A186" s="5">
        <v>44348</v>
      </c>
      <c r="B186" s="3">
        <v>107.42</v>
      </c>
      <c r="C186" s="3">
        <v>114.46</v>
      </c>
      <c r="D186" s="3">
        <v>132.37</v>
      </c>
      <c r="E186" s="3">
        <v>248.88</v>
      </c>
      <c r="F186" s="3">
        <v>160.22999999999999</v>
      </c>
      <c r="G186" s="3">
        <v>188.34</v>
      </c>
      <c r="I186" s="6">
        <v>44348</v>
      </c>
      <c r="J186" s="7" cm="1">
        <f t="array" aca="1" ref="J186" ca="1">variacion_interanual(IMAE[[#This Row],[Costa Rica]])</f>
        <v>11.281466901481396</v>
      </c>
      <c r="K186" s="7" cm="1">
        <f t="array" aca="1" ref="K186" ca="1">variacion_interanual(IMAE[[#This Row],[El Salvador]])</f>
        <v>20.878656669130848</v>
      </c>
      <c r="L186" s="7" cm="1">
        <f t="array" aca="1" ref="L186" ca="1">variacion_interanual(IMAE[[#This Row],[Guatemala]])</f>
        <v>13.30137807070102</v>
      </c>
      <c r="M186" s="7" cm="1">
        <f t="array" aca="1" ref="M186" ca="1">variacion_interanual(IMAE[[#This Row],[Honduras]])</f>
        <v>12.493220032543828</v>
      </c>
      <c r="N186" s="7" cm="1">
        <f t="array" aca="1" ref="N186" ca="1">variacion_interanual(IMAE[[#This Row],[Nicaragua]])</f>
        <v>8.6157809110628989</v>
      </c>
      <c r="O186" s="7" cm="1">
        <f t="array" aca="1" ref="O186" ca="1">variacion_interanual(IMAE[[#This Row],[República Dominicana]])</f>
        <v>15.858759842519676</v>
      </c>
      <c r="Q186" s="6">
        <v>44348</v>
      </c>
      <c r="R186" s="7" cm="1">
        <f t="array" aca="1" ref="R186" ca="1">variacion_acumulada(IMAE[[#This Row],[Costa Rica]],IMAE_VA[[#This Row],[Mes]])</f>
        <v>5.4116032272103265</v>
      </c>
      <c r="S186" s="7" cm="1">
        <f t="array" aca="1" ref="S186" ca="1">variacion_acumulada(IMAE[[#This Row],[El Salvador]],IMAE_VA[[#This Row],[Mes]])</f>
        <v>12.667694807886853</v>
      </c>
      <c r="T186" s="7" cm="1">
        <f t="array" aca="1" ref="T186" ca="1">variacion_acumulada(IMAE[[#This Row],[Guatemala]],IMAE_VA[[#This Row],[Mes]])</f>
        <v>9.8237519868341394</v>
      </c>
      <c r="U186" s="7" cm="1">
        <f t="array" aca="1" ref="U186" ca="1">variacion_acumulada(IMAE[[#This Row],[Honduras]],IMAE_VA[[#This Row],[Mes]])</f>
        <v>7.7001903088859569</v>
      </c>
      <c r="V186" s="7" cm="1">
        <f t="array" aca="1" ref="V186" ca="1">variacion_acumulada(IMAE[[#This Row],[Nicaragua]],IMAE_VA[[#This Row],[Mes]])</f>
        <v>6.0608105827962167</v>
      </c>
      <c r="W186" s="7" cm="1">
        <f t="array" aca="1" ref="W186" ca="1">variacion_acumulada(IMAE[[#This Row],[República Dominicana]],IMAE_VA[[#This Row],[Mes]])</f>
        <v>11.700364600596625</v>
      </c>
      <c r="Y186" s="6">
        <f>IMAE[[#This Row],[Mes]]</f>
        <v>44348</v>
      </c>
      <c r="Z186" s="7" cm="1">
        <f t="array" aca="1" ref="Z186" ca="1">crecimiento_ultimo_año(IMAE[[#This Row],[Costa Rica]])</f>
        <v>-0.39797836755620652</v>
      </c>
      <c r="AA186" s="7" cm="1">
        <f t="array" aca="1" ref="AA186" ca="1">crecimiento_ultimo_año(IMAE[[#This Row],[El Salvador]])</f>
        <v>2.8399426210875323</v>
      </c>
      <c r="AB186" s="7" cm="1">
        <f t="array" aca="1" ref="AB186" ca="1">crecimiento_ultimo_año(IMAE[[#This Row],[Guatemala]])</f>
        <v>4.718462984175753</v>
      </c>
      <c r="AC186" s="7" cm="1">
        <f t="array" aca="1" ref="AC186" ca="1">crecimiento_ultimo_año(IMAE[[#This Row],[Honduras]])</f>
        <v>1.3394731734857945</v>
      </c>
      <c r="AD186" s="7" cm="1">
        <f t="array" aca="1" ref="AD186" ca="1">crecimiento_ultimo_año(IMAE[[#This Row],[Nicaragua]])</f>
        <v>3.8718840351005701</v>
      </c>
      <c r="AE186" s="7" cm="1">
        <f t="array" aca="1" ref="AE186" ca="1">crecimiento_ultimo_año(IMAE[[#This Row],[República Dominicana]])</f>
        <v>2.9137411513674882</v>
      </c>
      <c r="AG186" s="6">
        <f>IMAE[[#This Row],[Mes]]</f>
        <v>44348</v>
      </c>
      <c r="AH186" s="7" cm="1">
        <f t="array" aca="1" ref="AH186" ca="1">variacion_mensual(IMAE[[#This Row],[Costa Rica]])</f>
        <v>0.82598085226206486</v>
      </c>
      <c r="AI186" s="7" cm="1">
        <f t="array" aca="1" ref="AI186" ca="1">variacion_mensual(IMAE[[#This Row],[El Salvador]])</f>
        <v>-0.81455805892548527</v>
      </c>
      <c r="AJ186" s="7" cm="1">
        <f t="array" aca="1" ref="AJ186" ca="1">variacion_mensual(IMAE[[#This Row],[Guatemala]])</f>
        <v>0.40200242718446688</v>
      </c>
      <c r="AK186" s="7" cm="1">
        <f t="array" aca="1" ref="AK186" ca="1">variacion_mensual(IMAE[[#This Row],[Honduras]])</f>
        <v>0.58602433011356592</v>
      </c>
      <c r="AL186" s="7" cm="1">
        <f t="array" aca="1" ref="AL186" ca="1">variacion_mensual(IMAE[[#This Row],[Nicaragua]])</f>
        <v>0.54593373493974084</v>
      </c>
      <c r="AM186" s="7" cm="1">
        <f t="array" aca="1" ref="AM186" ca="1">variacion_mensual(IMAE[[#This Row],[República Dominicana]])</f>
        <v>0.19683992126402483</v>
      </c>
    </row>
    <row r="187" spans="1:39" x14ac:dyDescent="0.25">
      <c r="A187" s="5">
        <v>44378</v>
      </c>
      <c r="B187" s="3">
        <v>108.3</v>
      </c>
      <c r="C187" s="3">
        <v>114.03</v>
      </c>
      <c r="D187" s="3">
        <v>132.43</v>
      </c>
      <c r="E187" s="3">
        <v>250.34</v>
      </c>
      <c r="F187" s="3">
        <v>160.69999999999999</v>
      </c>
      <c r="G187" s="3">
        <v>188.59</v>
      </c>
      <c r="I187" s="6">
        <v>44378</v>
      </c>
      <c r="J187" s="7" cm="1">
        <f t="array" aca="1" ref="J187" ca="1">variacion_interanual(IMAE[[#This Row],[Costa Rica]])</f>
        <v>11.776241098152539</v>
      </c>
      <c r="K187" s="7" cm="1">
        <f t="array" aca="1" ref="K187" ca="1">variacion_interanual(IMAE[[#This Row],[El Salvador]])</f>
        <v>15.286624203821653</v>
      </c>
      <c r="L187" s="7" cm="1">
        <f t="array" aca="1" ref="L187" ca="1">variacion_interanual(IMAE[[#This Row],[Guatemala]])</f>
        <v>10.940772388372299</v>
      </c>
      <c r="M187" s="7" cm="1">
        <f t="array" aca="1" ref="M187" ca="1">variacion_interanual(IMAE[[#This Row],[Honduras]])</f>
        <v>12.234924904729883</v>
      </c>
      <c r="N187" s="7" cm="1">
        <f t="array" aca="1" ref="N187" ca="1">variacion_interanual(IMAE[[#This Row],[Nicaragua]])</f>
        <v>8.7059460190759488</v>
      </c>
      <c r="O187" s="7" cm="1">
        <f t="array" aca="1" ref="O187" ca="1">variacion_interanual(IMAE[[#This Row],[República Dominicana]])</f>
        <v>14.421793471666078</v>
      </c>
      <c r="Q187" s="6">
        <v>44378</v>
      </c>
      <c r="R187" s="7" cm="1">
        <f t="array" aca="1" ref="R187" ca="1">variacion_acumulada(IMAE[[#This Row],[Costa Rica]],IMAE_VA[[#This Row],[Mes]])</f>
        <v>6.2997796373377657</v>
      </c>
      <c r="S187" s="7" cm="1">
        <f t="array" aca="1" ref="S187" ca="1">variacion_acumulada(IMAE[[#This Row],[El Salvador]],IMAE_VA[[#This Row],[Mes]])</f>
        <v>13.036726785765174</v>
      </c>
      <c r="T187" s="7" cm="1">
        <f t="array" aca="1" ref="T187" ca="1">variacion_acumulada(IMAE[[#This Row],[Guatemala]],IMAE_VA[[#This Row],[Mes]])</f>
        <v>9.9843430085511322</v>
      </c>
      <c r="U187" s="7" cm="1">
        <f t="array" aca="1" ref="U187" ca="1">variacion_acumulada(IMAE[[#This Row],[Honduras]],IMAE_VA[[#This Row],[Mes]])</f>
        <v>8.336636778354567</v>
      </c>
      <c r="V187" s="7" cm="1">
        <f t="array" aca="1" ref="V187" ca="1">variacion_acumulada(IMAE[[#This Row],[Nicaragua]],IMAE_VA[[#This Row],[Mes]])</f>
        <v>6.4379545147662975</v>
      </c>
      <c r="W187" s="7" cm="1">
        <f t="array" aca="1" ref="W187" ca="1">variacion_acumulada(IMAE[[#This Row],[República Dominicana]],IMAE_VA[[#This Row],[Mes]])</f>
        <v>12.086898821988413</v>
      </c>
      <c r="Y187" s="6">
        <f>IMAE[[#This Row],[Mes]]</f>
        <v>44378</v>
      </c>
      <c r="Z187" s="7" cm="1">
        <f t="array" aca="1" ref="Z187" ca="1">crecimiento_ultimo_año(IMAE[[#This Row],[Costa Rica]])</f>
        <v>1.1778678789367891</v>
      </c>
      <c r="AA187" s="7" cm="1">
        <f t="array" aca="1" ref="AA187" ca="1">crecimiento_ultimo_año(IMAE[[#This Row],[El Salvador]])</f>
        <v>5.1944037097221729</v>
      </c>
      <c r="AB187" s="7" cm="1">
        <f t="array" aca="1" ref="AB187" ca="1">crecimiento_ultimo_año(IMAE[[#This Row],[Guatemala]])</f>
        <v>6.0003579837255128</v>
      </c>
      <c r="AC187" s="7" cm="1">
        <f t="array" aca="1" ref="AC187" ca="1">crecimiento_ultimo_año(IMAE[[#This Row],[Honduras]])</f>
        <v>3.0529874062936724</v>
      </c>
      <c r="AD187" s="7" cm="1">
        <f t="array" aca="1" ref="AD187" ca="1">crecimiento_ultimo_año(IMAE[[#This Row],[Nicaragua]])</f>
        <v>4.4659341649029516</v>
      </c>
      <c r="AE187" s="7" cm="1">
        <f t="array" aca="1" ref="AE187" ca="1">crecimiento_ultimo_año(IMAE[[#This Row],[República Dominicana]])</f>
        <v>4.8867682321311889</v>
      </c>
      <c r="AG187" s="6">
        <f>IMAE[[#This Row],[Mes]]</f>
        <v>44378</v>
      </c>
      <c r="AH187" s="7" cm="1">
        <f t="array" aca="1" ref="AH187" ca="1">variacion_mensual(IMAE[[#This Row],[Costa Rica]])</f>
        <v>0.81921429901321563</v>
      </c>
      <c r="AI187" s="7" cm="1">
        <f t="array" aca="1" ref="AI187" ca="1">variacion_mensual(IMAE[[#This Row],[El Salvador]])</f>
        <v>-0.37567709243403469</v>
      </c>
      <c r="AJ187" s="7" cm="1">
        <f t="array" aca="1" ref="AJ187" ca="1">variacion_mensual(IMAE[[#This Row],[Guatemala]])</f>
        <v>4.5327491123359209E-2</v>
      </c>
      <c r="AK187" s="7" cm="1">
        <f t="array" aca="1" ref="AK187" ca="1">variacion_mensual(IMAE[[#This Row],[Honduras]])</f>
        <v>0.5866280938604973</v>
      </c>
      <c r="AL187" s="7" cm="1">
        <f t="array" aca="1" ref="AL187" ca="1">variacion_mensual(IMAE[[#This Row],[Nicaragua]])</f>
        <v>0.29332834051052359</v>
      </c>
      <c r="AM187" s="7" cm="1">
        <f t="array" aca="1" ref="AM187" ca="1">variacion_mensual(IMAE[[#This Row],[República Dominicana]])</f>
        <v>0.13273866411809276</v>
      </c>
    </row>
    <row r="188" spans="1:39" x14ac:dyDescent="0.25">
      <c r="A188" s="5">
        <v>44409</v>
      </c>
      <c r="B188" s="3">
        <v>108.95</v>
      </c>
      <c r="C188" s="3">
        <v>113.79</v>
      </c>
      <c r="D188" s="3">
        <v>132.29</v>
      </c>
      <c r="E188" s="3">
        <v>251.81</v>
      </c>
      <c r="F188" s="3">
        <v>160.94</v>
      </c>
      <c r="G188" s="3">
        <v>189.01</v>
      </c>
      <c r="I188" s="6">
        <v>44409</v>
      </c>
      <c r="J188" s="7" cm="1">
        <f t="array" aca="1" ref="J188" ca="1">variacion_interanual(IMAE[[#This Row],[Costa Rica]])</f>
        <v>11.686314710404933</v>
      </c>
      <c r="K188" s="7" cm="1">
        <f t="array" aca="1" ref="K188" ca="1">variacion_interanual(IMAE[[#This Row],[El Salvador]])</f>
        <v>10.60458786936238</v>
      </c>
      <c r="L188" s="7" cm="1">
        <f t="array" aca="1" ref="L188" ca="1">variacion_interanual(IMAE[[#This Row],[Guatemala]])</f>
        <v>8.2392407134675096</v>
      </c>
      <c r="M188" s="7" cm="1">
        <f t="array" aca="1" ref="M188" ca="1">variacion_interanual(IMAE[[#This Row],[Honduras]])</f>
        <v>12.035059619149324</v>
      </c>
      <c r="N188" s="7" cm="1">
        <f t="array" aca="1" ref="N188" ca="1">variacion_interanual(IMAE[[#This Row],[Nicaragua]])</f>
        <v>8.3844029901003267</v>
      </c>
      <c r="O188" s="7" cm="1">
        <f t="array" aca="1" ref="O188" ca="1">variacion_interanual(IMAE[[#This Row],[República Dominicana]])</f>
        <v>12.781192195238367</v>
      </c>
      <c r="Q188" s="6">
        <v>44409</v>
      </c>
      <c r="R188" s="7" cm="1">
        <f t="array" aca="1" ref="R188" ca="1">variacion_acumulada(IMAE[[#This Row],[Costa Rica]],IMAE_VA[[#This Row],[Mes]])</f>
        <v>6.9633521076958083</v>
      </c>
      <c r="S188" s="7" cm="1">
        <f t="array" aca="1" ref="S188" ca="1">variacion_acumulada(IMAE[[#This Row],[El Salvador]],IMAE_VA[[#This Row],[Mes]])</f>
        <v>12.725826892969859</v>
      </c>
      <c r="T188" s="7" cm="1">
        <f t="array" aca="1" ref="T188" ca="1">variacion_acumulada(IMAE[[#This Row],[Guatemala]],IMAE_VA[[#This Row],[Mes]])</f>
        <v>9.7604249779532193</v>
      </c>
      <c r="U188" s="7" cm="1">
        <f t="array" aca="1" ref="U188" ca="1">variacion_acumulada(IMAE[[#This Row],[Honduras]],IMAE_VA[[#This Row],[Mes]])</f>
        <v>8.7948798518199922</v>
      </c>
      <c r="V188" s="7" cm="1">
        <f t="array" aca="1" ref="V188" ca="1">variacion_acumulada(IMAE[[#This Row],[Nicaragua]],IMAE_VA[[#This Row],[Mes]])</f>
        <v>6.6817963233247069</v>
      </c>
      <c r="W188" s="7" cm="1">
        <f t="array" aca="1" ref="W188" ca="1">variacion_acumulada(IMAE[[#This Row],[República Dominicana]],IMAE_VA[[#This Row],[Mes]])</f>
        <v>12.17451544404453</v>
      </c>
      <c r="Y188" s="6">
        <f>IMAE[[#This Row],[Mes]]</f>
        <v>44409</v>
      </c>
      <c r="Z188" s="7" cm="1">
        <f t="array" aca="1" ref="Z188" ca="1">crecimiento_ultimo_año(IMAE[[#This Row],[Costa Rica]])</f>
        <v>2.7326592334379951</v>
      </c>
      <c r="AA188" s="7" cm="1">
        <f t="array" aca="1" ref="AA188" ca="1">crecimiento_ultimo_año(IMAE[[#This Row],[El Salvador]])</f>
        <v>6.8844313434147208</v>
      </c>
      <c r="AB188" s="7" cm="1">
        <f t="array" aca="1" ref="AB188" ca="1">crecimiento_ultimo_año(IMAE[[#This Row],[Guatemala]])</f>
        <v>6.8532346026296098</v>
      </c>
      <c r="AC188" s="7" cm="1">
        <f t="array" aca="1" ref="AC188" ca="1">crecimiento_ultimo_año(IMAE[[#This Row],[Honduras]])</f>
        <v>4.7307333030310428</v>
      </c>
      <c r="AD188" s="7" cm="1">
        <f t="array" aca="1" ref="AD188" ca="1">crecimiento_ultimo_año(IMAE[[#This Row],[Nicaragua]])</f>
        <v>5.0472849126831587</v>
      </c>
      <c r="AE188" s="7" cm="1">
        <f t="array" aca="1" ref="AE188" ca="1">crecimiento_ultimo_año(IMAE[[#This Row],[República Dominicana]])</f>
        <v>6.6564886985532867</v>
      </c>
      <c r="AG188" s="6">
        <f>IMAE[[#This Row],[Mes]]</f>
        <v>44409</v>
      </c>
      <c r="AH188" s="7" cm="1">
        <f t="array" aca="1" ref="AH188" ca="1">variacion_mensual(IMAE[[#This Row],[Costa Rica]])</f>
        <v>0.60018467220683824</v>
      </c>
      <c r="AI188" s="7" cm="1">
        <f t="array" aca="1" ref="AI188" ca="1">variacion_mensual(IMAE[[#This Row],[El Salvador]])</f>
        <v>-0.21047092870296602</v>
      </c>
      <c r="AJ188" s="7" cm="1">
        <f t="array" aca="1" ref="AJ188" ca="1">variacion_mensual(IMAE[[#This Row],[Guatemala]])</f>
        <v>-0.1057162274409218</v>
      </c>
      <c r="AK188" s="7" cm="1">
        <f t="array" aca="1" ref="AK188" ca="1">variacion_mensual(IMAE[[#This Row],[Honduras]])</f>
        <v>0.58720140608772287</v>
      </c>
      <c r="AL188" s="7" cm="1">
        <f t="array" aca="1" ref="AL188" ca="1">variacion_mensual(IMAE[[#This Row],[Nicaragua]])</f>
        <v>0.14934660858743065</v>
      </c>
      <c r="AM188" s="7" cm="1">
        <f t="array" aca="1" ref="AM188" ca="1">variacion_mensual(IMAE[[#This Row],[República Dominicana]])</f>
        <v>0.22270533962562844</v>
      </c>
    </row>
    <row r="189" spans="1:39" x14ac:dyDescent="0.25">
      <c r="A189" s="5">
        <v>44440</v>
      </c>
      <c r="B189" s="3">
        <v>109.44</v>
      </c>
      <c r="C189" s="3">
        <v>113.5</v>
      </c>
      <c r="D189" s="3">
        <v>132.22999999999999</v>
      </c>
      <c r="E189" s="3">
        <v>253.14</v>
      </c>
      <c r="F189" s="3">
        <v>161.15</v>
      </c>
      <c r="G189" s="3">
        <v>189.76</v>
      </c>
      <c r="I189" s="6">
        <v>44440</v>
      </c>
      <c r="J189" s="7" cm="1">
        <f t="array" aca="1" ref="J189" ca="1">variacion_interanual(IMAE[[#This Row],[Costa Rica]])</f>
        <v>11.174319382364883</v>
      </c>
      <c r="K189" s="7" cm="1">
        <f t="array" aca="1" ref="K189" ca="1">variacion_interanual(IMAE[[#This Row],[El Salvador]])</f>
        <v>7.0048081455642563</v>
      </c>
      <c r="L189" s="7" cm="1">
        <f t="array" aca="1" ref="L189" ca="1">variacion_interanual(IMAE[[#This Row],[Guatemala]])</f>
        <v>6.2003051963697597</v>
      </c>
      <c r="M189" s="7" cm="1">
        <f t="array" aca="1" ref="M189" ca="1">variacion_interanual(IMAE[[#This Row],[Honduras]])</f>
        <v>6.9816583551686184</v>
      </c>
      <c r="N189" s="7" cm="1">
        <f t="array" aca="1" ref="N189" ca="1">variacion_interanual(IMAE[[#This Row],[Nicaragua]])</f>
        <v>7.8647925033467292</v>
      </c>
      <c r="O189" s="7" cm="1">
        <f t="array" aca="1" ref="O189" ca="1">variacion_interanual(IMAE[[#This Row],[República Dominicana]])</f>
        <v>11.328835435611628</v>
      </c>
      <c r="Q189" s="6">
        <v>44440</v>
      </c>
      <c r="R189" s="7" cm="1">
        <f t="array" aca="1" ref="R189" ca="1">variacion_acumulada(IMAE[[#This Row],[Costa Rica]],IMAE_VA[[#This Row],[Mes]])</f>
        <v>7.4289565315062145</v>
      </c>
      <c r="S189" s="7" cm="1">
        <f t="array" aca="1" ref="S189" ca="1">variacion_acumulada(IMAE[[#This Row],[El Salvador]],IMAE_VA[[#This Row],[Mes]])</f>
        <v>12.059633984344998</v>
      </c>
      <c r="T189" s="7" cm="1">
        <f t="array" aca="1" ref="T189" ca="1">variacion_acumulada(IMAE[[#This Row],[Guatemala]],IMAE_VA[[#This Row],[Mes]])</f>
        <v>9.34885750629042</v>
      </c>
      <c r="U189" s="7" cm="1">
        <f t="array" aca="1" ref="U189" ca="1">variacion_acumulada(IMAE[[#This Row],[Honduras]],IMAE_VA[[#This Row],[Mes]])</f>
        <v>8.5856541648176474</v>
      </c>
      <c r="V189" s="7" cm="1">
        <f t="array" aca="1" ref="V189" ca="1">variacion_acumulada(IMAE[[#This Row],[Nicaragua]],IMAE_VA[[#This Row],[Mes]])</f>
        <v>6.8142143237107655</v>
      </c>
      <c r="W189" s="7" cm="1">
        <f t="array" aca="1" ref="W189" ca="1">variacion_acumulada(IMAE[[#This Row],[República Dominicana]],IMAE_VA[[#This Row],[Mes]])</f>
        <v>12.078319886284007</v>
      </c>
      <c r="Y189" s="6">
        <f>IMAE[[#This Row],[Mes]]</f>
        <v>44440</v>
      </c>
      <c r="Z189" s="7" cm="1">
        <f t="array" aca="1" ref="Z189" ca="1">crecimiento_ultimo_año(IMAE[[#This Row],[Costa Rica]])</f>
        <v>4.2145562120371016</v>
      </c>
      <c r="AA189" s="7" cm="1">
        <f t="array" aca="1" ref="AA189" ca="1">crecimiento_ultimo_año(IMAE[[#This Row],[El Salvador]])</f>
        <v>7.9774000417328628</v>
      </c>
      <c r="AB189" s="7" cm="1">
        <f t="array" aca="1" ref="AB189" ca="1">crecimiento_ultimo_año(IMAE[[#This Row],[Guatemala]])</f>
        <v>7.3729129038039964</v>
      </c>
      <c r="AC189" s="7" cm="1">
        <f t="array" aca="1" ref="AC189" ca="1">crecimiento_ultimo_año(IMAE[[#This Row],[Honduras]])</f>
        <v>5.6172072958015296</v>
      </c>
      <c r="AD189" s="7" cm="1">
        <f t="array" aca="1" ref="AD189" ca="1">crecimiento_ultimo_año(IMAE[[#This Row],[Nicaragua]])</f>
        <v>5.589190039200731</v>
      </c>
      <c r="AE189" s="7" cm="1">
        <f t="array" aca="1" ref="AE189" ca="1">crecimiento_ultimo_año(IMAE[[#This Row],[República Dominicana]])</f>
        <v>8.2106171943215465</v>
      </c>
      <c r="AG189" s="6">
        <f>IMAE[[#This Row],[Mes]]</f>
        <v>44440</v>
      </c>
      <c r="AH189" s="7" cm="1">
        <f t="array" aca="1" ref="AH189" ca="1">variacion_mensual(IMAE[[#This Row],[Costa Rica]])</f>
        <v>0.44974759063789449</v>
      </c>
      <c r="AI189" s="7" cm="1">
        <f t="array" aca="1" ref="AI189" ca="1">variacion_mensual(IMAE[[#This Row],[El Salvador]])</f>
        <v>-0.25485543545127332</v>
      </c>
      <c r="AJ189" s="7" cm="1">
        <f t="array" aca="1" ref="AJ189" ca="1">variacion_mensual(IMAE[[#This Row],[Guatemala]])</f>
        <v>-4.5354902109007167E-2</v>
      </c>
      <c r="AK189" s="7" cm="1">
        <f t="array" aca="1" ref="AK189" ca="1">variacion_mensual(IMAE[[#This Row],[Honduras]])</f>
        <v>0.52817600571859469</v>
      </c>
      <c r="AL189" s="7" cm="1">
        <f t="array" aca="1" ref="AL189" ca="1">variacion_mensual(IMAE[[#This Row],[Nicaragua]])</f>
        <v>0.13048340996644203</v>
      </c>
      <c r="AM189" s="7" cm="1">
        <f t="array" aca="1" ref="AM189" ca="1">variacion_mensual(IMAE[[#This Row],[República Dominicana]])</f>
        <v>0.3968044018834993</v>
      </c>
    </row>
    <row r="190" spans="1:39" x14ac:dyDescent="0.25">
      <c r="A190" s="5">
        <v>44470</v>
      </c>
      <c r="B190" s="3">
        <v>109.91</v>
      </c>
      <c r="C190" s="3">
        <v>113.25</v>
      </c>
      <c r="D190" s="3">
        <v>132.4</v>
      </c>
      <c r="E190" s="3">
        <v>254.19</v>
      </c>
      <c r="F190" s="3">
        <v>161.44</v>
      </c>
      <c r="G190" s="3">
        <v>190.77</v>
      </c>
      <c r="I190" s="6">
        <v>44470</v>
      </c>
      <c r="J190" s="7" cm="1">
        <f t="array" aca="1" ref="J190" ca="1">variacion_interanual(IMAE[[#This Row],[Costa Rica]])</f>
        <v>10.595693298450403</v>
      </c>
      <c r="K190" s="7" cm="1">
        <f t="array" aca="1" ref="K190" ca="1">variacion_interanual(IMAE[[#This Row],[El Salvador]])</f>
        <v>5.1532033426183732</v>
      </c>
      <c r="L190" s="7" cm="1">
        <f t="array" aca="1" ref="L190" ca="1">variacion_interanual(IMAE[[#This Row],[Guatemala]])</f>
        <v>5.1294267111323011</v>
      </c>
      <c r="M190" s="7" cm="1">
        <f t="array" aca="1" ref="M190" ca="1">variacion_interanual(IMAE[[#This Row],[Honduras]])</f>
        <v>6.9643157717556026</v>
      </c>
      <c r="N190" s="7" cm="1">
        <f t="array" aca="1" ref="N190" ca="1">variacion_interanual(IMAE[[#This Row],[Nicaragua]])</f>
        <v>7.3118851369316618</v>
      </c>
      <c r="O190" s="7" cm="1">
        <f t="array" aca="1" ref="O190" ca="1">variacion_interanual(IMAE[[#This Row],[República Dominicana]])</f>
        <v>10.20160591531396</v>
      </c>
      <c r="Q190" s="6">
        <v>44470</v>
      </c>
      <c r="R190" s="7" cm="1">
        <f t="array" aca="1" ref="R190" ca="1">variacion_acumulada(IMAE[[#This Row],[Costa Rica]],IMAE_VA[[#This Row],[Mes]])</f>
        <v>7.7469485086088419</v>
      </c>
      <c r="S190" s="7" cm="1">
        <f t="array" aca="1" ref="S190" ca="1">variacion_acumulada(IMAE[[#This Row],[El Salvador]],IMAE_VA[[#This Row],[Mes]])</f>
        <v>11.329386701224253</v>
      </c>
      <c r="T190" s="7" cm="1">
        <f t="array" aca="1" ref="T190" ca="1">variacion_acumulada(IMAE[[#This Row],[Guatemala]],IMAE_VA[[#This Row],[Mes]])</f>
        <v>8.9071215408530477</v>
      </c>
      <c r="U190" s="7" cm="1">
        <f t="array" aca="1" ref="U190" ca="1">variacion_acumulada(IMAE[[#This Row],[Honduras]],IMAE_VA[[#This Row],[Mes]])</f>
        <v>8.4172759333470246</v>
      </c>
      <c r="V190" s="7" cm="1">
        <f t="array" aca="1" ref="V190" ca="1">variacion_acumulada(IMAE[[#This Row],[Nicaragua]],IMAE_VA[[#This Row],[Mes]])</f>
        <v>6.8646264687068692</v>
      </c>
      <c r="W190" s="7" cm="1">
        <f t="array" aca="1" ref="W190" ca="1">variacion_acumulada(IMAE[[#This Row],[República Dominicana]],IMAE_VA[[#This Row],[Mes]])</f>
        <v>11.883966068031437</v>
      </c>
      <c r="Y190" s="6">
        <f>IMAE[[#This Row],[Mes]]</f>
        <v>44470</v>
      </c>
      <c r="Z190" s="7" cm="1">
        <f t="array" aca="1" ref="Z190" ca="1">crecimiento_ultimo_año(IMAE[[#This Row],[Costa Rica]])</f>
        <v>5.6095936042638517</v>
      </c>
      <c r="AA190" s="7" cm="1">
        <f t="array" aca="1" ref="AA190" ca="1">crecimiento_ultimo_año(IMAE[[#This Row],[El Salvador]])</f>
        <v>8.7571144510904197</v>
      </c>
      <c r="AB190" s="7" cm="1">
        <f t="array" aca="1" ref="AB190" ca="1">crecimiento_ultimo_año(IMAE[[#This Row],[Guatemala]])</f>
        <v>7.714293585311105</v>
      </c>
      <c r="AC190" s="7" cm="1">
        <f t="array" aca="1" ref="AC190" ca="1">crecimiento_ultimo_año(IMAE[[#This Row],[Honduras]])</f>
        <v>6.4898145715858835</v>
      </c>
      <c r="AD190" s="7" cm="1">
        <f t="array" aca="1" ref="AD190" ca="1">crecimiento_ultimo_año(IMAE[[#This Row],[Nicaragua]])</f>
        <v>6.0729289949125853</v>
      </c>
      <c r="AE190" s="7" cm="1">
        <f t="array" aca="1" ref="AE190" ca="1">crecimiento_ultimo_año(IMAE[[#This Row],[República Dominicana]])</f>
        <v>9.5427876112734076</v>
      </c>
      <c r="AG190" s="6">
        <f>IMAE[[#This Row],[Mes]]</f>
        <v>44470</v>
      </c>
      <c r="AH190" s="7" cm="1">
        <f t="array" aca="1" ref="AH190" ca="1">variacion_mensual(IMAE[[#This Row],[Costa Rica]])</f>
        <v>0.42945906432747538</v>
      </c>
      <c r="AI190" s="7" cm="1">
        <f t="array" aca="1" ref="AI190" ca="1">variacion_mensual(IMAE[[#This Row],[El Salvador]])</f>
        <v>-0.22026431718061845</v>
      </c>
      <c r="AJ190" s="7" cm="1">
        <f t="array" aca="1" ref="AJ190" ca="1">variacion_mensual(IMAE[[#This Row],[Guatemala]])</f>
        <v>0.12856386599109371</v>
      </c>
      <c r="AK190" s="7" cm="1">
        <f t="array" aca="1" ref="AK190" ca="1">variacion_mensual(IMAE[[#This Row],[Honduras]])</f>
        <v>0.4147902346527621</v>
      </c>
      <c r="AL190" s="7" cm="1">
        <f t="array" aca="1" ref="AL190" ca="1">variacion_mensual(IMAE[[#This Row],[Nicaragua]])</f>
        <v>0.17995656220912704</v>
      </c>
      <c r="AM190" s="7" cm="1">
        <f t="array" aca="1" ref="AM190" ca="1">variacion_mensual(IMAE[[#This Row],[República Dominicana]])</f>
        <v>0.53225126475549001</v>
      </c>
    </row>
    <row r="191" spans="1:39" x14ac:dyDescent="0.25">
      <c r="A191" s="5">
        <v>44501</v>
      </c>
      <c r="B191" s="3">
        <v>110.38</v>
      </c>
      <c r="C191" s="3">
        <v>112.92</v>
      </c>
      <c r="D191" s="3">
        <v>132.72</v>
      </c>
      <c r="E191" s="3">
        <v>254.97</v>
      </c>
      <c r="F191" s="3">
        <v>161.83000000000001</v>
      </c>
      <c r="G191" s="3">
        <v>191.93</v>
      </c>
      <c r="I191" s="6">
        <v>44501</v>
      </c>
      <c r="J191" s="7" cm="1">
        <f t="array" aca="1" ref="J191" ca="1">variacion_interanual(IMAE[[#This Row],[Costa Rica]])</f>
        <v>9.9402390438246826</v>
      </c>
      <c r="K191" s="7" cm="1">
        <f t="array" aca="1" ref="K191" ca="1">variacion_interanual(IMAE[[#This Row],[El Salvador]])</f>
        <v>4.4298529547766696</v>
      </c>
      <c r="L191" s="7" cm="1">
        <f t="array" aca="1" ref="L191" ca="1">variacion_interanual(IMAE[[#This Row],[Guatemala]])</f>
        <v>4.7596495382429493</v>
      </c>
      <c r="M191" s="7" cm="1">
        <f t="array" aca="1" ref="M191" ca="1">variacion_interanual(IMAE[[#This Row],[Honduras]])</f>
        <v>6.8474206931232517</v>
      </c>
      <c r="N191" s="7" cm="1">
        <f t="array" aca="1" ref="N191" ca="1">variacion_interanual(IMAE[[#This Row],[Nicaragua]])</f>
        <v>6.8184818481848319</v>
      </c>
      <c r="O191" s="7" cm="1">
        <f t="array" aca="1" ref="O191" ca="1">variacion_interanual(IMAE[[#This Row],[República Dominicana]])</f>
        <v>9.355592273944513</v>
      </c>
      <c r="Q191" s="6">
        <v>44501</v>
      </c>
      <c r="R191" s="7" cm="1">
        <f t="array" aca="1" ref="R191" ca="1">variacion_acumulada(IMAE[[#This Row],[Costa Rica]],IMAE_VA[[#This Row],[Mes]])</f>
        <v>7.9489578746514189</v>
      </c>
      <c r="S191" s="7" cm="1">
        <f t="array" aca="1" ref="S191" ca="1">variacion_acumulada(IMAE[[#This Row],[El Salvador]],IMAE_VA[[#This Row],[Mes]])</f>
        <v>10.667246520874784</v>
      </c>
      <c r="T191" s="7" cm="1">
        <f t="array" aca="1" ref="T191" ca="1">variacion_acumulada(IMAE[[#This Row],[Guatemala]],IMAE_VA[[#This Row],[Mes]])</f>
        <v>8.5119504234165042</v>
      </c>
      <c r="U191" s="7" cm="1">
        <f t="array" aca="1" ref="U191" ca="1">variacion_acumulada(IMAE[[#This Row],[Honduras]],IMAE_VA[[#This Row],[Mes]])</f>
        <v>8.2690252879021653</v>
      </c>
      <c r="V191" s="7" cm="1">
        <f t="array" aca="1" ref="V191" ca="1">variacion_acumulada(IMAE[[#This Row],[Nicaragua]],IMAE_VA[[#This Row],[Mes]])</f>
        <v>6.8603549934316943</v>
      </c>
      <c r="W191" s="7" cm="1">
        <f t="array" aca="1" ref="W191" ca="1">variacion_acumulada(IMAE[[#This Row],[República Dominicana]],IMAE_VA[[#This Row],[Mes]])</f>
        <v>11.643720663313651</v>
      </c>
      <c r="Y191" s="6">
        <f>IMAE[[#This Row],[Mes]]</f>
        <v>44501</v>
      </c>
      <c r="Z191" s="7" cm="1">
        <f t="array" aca="1" ref="Z191" ca="1">crecimiento_ultimo_año(IMAE[[#This Row],[Costa Rica]])</f>
        <v>6.8947060299406226</v>
      </c>
      <c r="AA191" s="7" cm="1">
        <f t="array" aca="1" ref="AA191" ca="1">crecimiento_ultimo_año(IMAE[[#This Row],[El Salvador]])</f>
        <v>9.4749761793252674</v>
      </c>
      <c r="AB191" s="7" cm="1">
        <f t="array" aca="1" ref="AB191" ca="1">crecimiento_ultimo_año(IMAE[[#This Row],[Guatemala]])</f>
        <v>7.9808525564313282</v>
      </c>
      <c r="AC191" s="7" cm="1">
        <f t="array" aca="1" ref="AC191" ca="1">crecimiento_ultimo_año(IMAE[[#This Row],[Honduras]])</f>
        <v>7.3361998066573397</v>
      </c>
      <c r="AD191" s="7" cm="1">
        <f t="array" aca="1" ref="AD191" ca="1">crecimiento_ultimo_año(IMAE[[#This Row],[Nicaragua]])</f>
        <v>6.4862987998499211</v>
      </c>
      <c r="AE191" s="7" cm="1">
        <f t="array" aca="1" ref="AE191" ca="1">crecimiento_ultimo_año(IMAE[[#This Row],[República Dominicana]])</f>
        <v>10.62199066643621</v>
      </c>
      <c r="AG191" s="6">
        <f>IMAE[[#This Row],[Mes]]</f>
        <v>44501</v>
      </c>
      <c r="AH191" s="7" cm="1">
        <f t="array" aca="1" ref="AH191" ca="1">variacion_mensual(IMAE[[#This Row],[Costa Rica]])</f>
        <v>0.42762260030935195</v>
      </c>
      <c r="AI191" s="7" cm="1">
        <f t="array" aca="1" ref="AI191" ca="1">variacion_mensual(IMAE[[#This Row],[El Salvador]])</f>
        <v>-0.29139072847681469</v>
      </c>
      <c r="AJ191" s="7" cm="1">
        <f t="array" aca="1" ref="AJ191" ca="1">variacion_mensual(IMAE[[#This Row],[Guatemala]])</f>
        <v>0.24169184290030454</v>
      </c>
      <c r="AK191" s="7" cm="1">
        <f t="array" aca="1" ref="AK191" ca="1">variacion_mensual(IMAE[[#This Row],[Honduras]])</f>
        <v>0.3068570754160227</v>
      </c>
      <c r="AL191" s="7" cm="1">
        <f t="array" aca="1" ref="AL191" ca="1">variacion_mensual(IMAE[[#This Row],[Nicaragua]])</f>
        <v>0.24157581764123748</v>
      </c>
      <c r="AM191" s="7" cm="1">
        <f t="array" aca="1" ref="AM191" ca="1">variacion_mensual(IMAE[[#This Row],[República Dominicana]])</f>
        <v>0.60806206426586851</v>
      </c>
    </row>
    <row r="192" spans="1:39" x14ac:dyDescent="0.25">
      <c r="A192" s="5">
        <v>44531</v>
      </c>
      <c r="B192" s="3">
        <v>110.8</v>
      </c>
      <c r="C192" s="3">
        <v>112.44</v>
      </c>
      <c r="D192" s="3">
        <v>133.18</v>
      </c>
      <c r="E192" s="3">
        <v>255.61</v>
      </c>
      <c r="F192" s="3">
        <v>162.30000000000001</v>
      </c>
      <c r="G192" s="3">
        <v>192.95</v>
      </c>
      <c r="I192" s="6">
        <v>44531</v>
      </c>
      <c r="J192" s="7" cm="1">
        <f t="array" aca="1" ref="J192" ca="1">variacion_interanual(IMAE[[#This Row],[Costa Rica]])</f>
        <v>9.2594418696380956</v>
      </c>
      <c r="K192" s="7" cm="1">
        <f t="array" aca="1" ref="K192" ca="1">variacion_interanual(IMAE[[#This Row],[El Salvador]])</f>
        <v>3.298116674322471</v>
      </c>
      <c r="L192" s="7" cm="1">
        <f t="array" aca="1" ref="L192" ca="1">variacion_interanual(IMAE[[#This Row],[Guatemala]])</f>
        <v>4.7177229124076181</v>
      </c>
      <c r="M192" s="7" cm="1">
        <f t="array" aca="1" ref="M192" ca="1">variacion_interanual(IMAE[[#This Row],[Honduras]])</f>
        <v>6.5885492681706292</v>
      </c>
      <c r="N192" s="7" cm="1">
        <f t="array" aca="1" ref="N192" ca="1">variacion_interanual(IMAE[[#This Row],[Nicaragua]])</f>
        <v>6.4262295081967347</v>
      </c>
      <c r="O192" s="7" cm="1">
        <f t="array" aca="1" ref="O192" ca="1">variacion_interanual(IMAE[[#This Row],[República Dominicana]])</f>
        <v>8.4720035979311881</v>
      </c>
      <c r="Q192" s="6">
        <v>44531</v>
      </c>
      <c r="R192" s="7" cm="1">
        <f t="array" aca="1" ref="R192" ca="1">variacion_acumulada(IMAE[[#This Row],[Costa Rica]],IMAE_VA[[#This Row],[Mes]])</f>
        <v>8.060495681877299</v>
      </c>
      <c r="S192" s="7" cm="1">
        <f t="array" aca="1" ref="S192" ca="1">variacion_acumulada(IMAE[[#This Row],[El Salvador]],IMAE_VA[[#This Row],[Mes]])</f>
        <v>10.018048350154206</v>
      </c>
      <c r="T192" s="7" cm="1">
        <f t="array" aca="1" ref="T192" ca="1">variacion_acumulada(IMAE[[#This Row],[Guatemala]],IMAE_VA[[#This Row],[Mes]])</f>
        <v>8.1807199143351319</v>
      </c>
      <c r="U192" s="7" cm="1">
        <f t="array" aca="1" ref="U192" ca="1">variacion_acumulada(IMAE[[#This Row],[Honduras]],IMAE_VA[[#This Row],[Mes]])</f>
        <v>8.1233667424486011</v>
      </c>
      <c r="V192" s="7" cm="1">
        <f t="array" aca="1" ref="V192" ca="1">variacion_acumulada(IMAE[[#This Row],[Nicaragua]],IMAE_VA[[#This Row],[Mes]])</f>
        <v>6.8233518710001828</v>
      </c>
      <c r="W192" s="7" cm="1">
        <f t="array" aca="1" ref="W192" ca="1">variacion_acumulada(IMAE[[#This Row],[República Dominicana]],IMAE_VA[[#This Row],[Mes]])</f>
        <v>11.365106643555212</v>
      </c>
      <c r="Y192" s="6">
        <f>IMAE[[#This Row],[Mes]]</f>
        <v>44531</v>
      </c>
      <c r="Z192" s="7" cm="1">
        <f t="array" aca="1" ref="Z192" ca="1">crecimiento_ultimo_año(IMAE[[#This Row],[Costa Rica]])</f>
        <v>8.060495681877299</v>
      </c>
      <c r="AA192" s="7" cm="1">
        <f t="array" aca="1" ref="AA192" ca="1">crecimiento_ultimo_año(IMAE[[#This Row],[El Salvador]])</f>
        <v>10.018048350154206</v>
      </c>
      <c r="AB192" s="7" cm="1">
        <f t="array" aca="1" ref="AB192" ca="1">crecimiento_ultimo_año(IMAE[[#This Row],[Guatemala]])</f>
        <v>8.1807199143351319</v>
      </c>
      <c r="AC192" s="7" cm="1">
        <f t="array" aca="1" ref="AC192" ca="1">crecimiento_ultimo_año(IMAE[[#This Row],[Honduras]])</f>
        <v>8.1233667424486011</v>
      </c>
      <c r="AD192" s="7" cm="1">
        <f t="array" aca="1" ref="AD192" ca="1">crecimiento_ultimo_año(IMAE[[#This Row],[Nicaragua]])</f>
        <v>6.8233518710001828</v>
      </c>
      <c r="AE192" s="7" cm="1">
        <f t="array" aca="1" ref="AE192" ca="1">crecimiento_ultimo_año(IMAE[[#This Row],[República Dominicana]])</f>
        <v>11.365106643555212</v>
      </c>
      <c r="AG192" s="6">
        <f>IMAE[[#This Row],[Mes]]</f>
        <v>44531</v>
      </c>
      <c r="AH192" s="7" cm="1">
        <f t="array" aca="1" ref="AH192" ca="1">variacion_mensual(IMAE[[#This Row],[Costa Rica]])</f>
        <v>0.38050371444102726</v>
      </c>
      <c r="AI192" s="7" cm="1">
        <f t="array" aca="1" ref="AI192" ca="1">variacion_mensual(IMAE[[#This Row],[El Salvador]])</f>
        <v>-0.42507970244420878</v>
      </c>
      <c r="AJ192" s="7" cm="1">
        <f t="array" aca="1" ref="AJ192" ca="1">variacion_mensual(IMAE[[#This Row],[Guatemala]])</f>
        <v>0.34659433393611216</v>
      </c>
      <c r="AK192" s="7" cm="1">
        <f t="array" aca="1" ref="AK192" ca="1">variacion_mensual(IMAE[[#This Row],[Honduras]])</f>
        <v>0.25100992273601186</v>
      </c>
      <c r="AL192" s="7" cm="1">
        <f t="array" aca="1" ref="AL192" ca="1">variacion_mensual(IMAE[[#This Row],[Nicaragua]])</f>
        <v>0.29042822715195094</v>
      </c>
      <c r="AM192" s="7" cm="1">
        <f t="array" aca="1" ref="AM192" ca="1">variacion_mensual(IMAE[[#This Row],[República Dominicana]])</f>
        <v>0.53144375553586531</v>
      </c>
    </row>
    <row r="193" spans="1:39" x14ac:dyDescent="0.25">
      <c r="A193" s="5">
        <v>44562</v>
      </c>
      <c r="B193" s="3">
        <v>111.12</v>
      </c>
      <c r="C193" s="3">
        <v>112.47</v>
      </c>
      <c r="D193" s="3">
        <v>133.82</v>
      </c>
      <c r="E193" s="3">
        <v>256.18</v>
      </c>
      <c r="F193" s="3">
        <v>162.72</v>
      </c>
      <c r="G193" s="3">
        <v>193.84</v>
      </c>
      <c r="I193" s="6">
        <v>44562</v>
      </c>
      <c r="J193" s="7" cm="1">
        <f t="array" aca="1" ref="J193" ca="1">variacion_interanual(IMAE[[#This Row],[Costa Rica]])</f>
        <v>8.5792456517490798</v>
      </c>
      <c r="K193" s="7" cm="1">
        <f t="array" aca="1" ref="K193" ca="1">variacion_interanual(IMAE[[#This Row],[El Salvador]])</f>
        <v>2.1897147010721429</v>
      </c>
      <c r="L193" s="7" cm="1">
        <f t="array" aca="1" ref="L193" ca="1">variacion_interanual(IMAE[[#This Row],[Guatemala]])</f>
        <v>4.8006891690813625</v>
      </c>
      <c r="M193" s="7" cm="1">
        <f t="array" aca="1" ref="M193" ca="1">variacion_interanual(IMAE[[#This Row],[Honduras]])</f>
        <v>6.0698906922822093</v>
      </c>
      <c r="N193" s="7" cm="1">
        <f t="array" aca="1" ref="N193" ca="1">variacion_interanual(IMAE[[#This Row],[Nicaragua]])</f>
        <v>5.9099192918510957</v>
      </c>
      <c r="O193" s="7" cm="1">
        <f t="array" aca="1" ref="O193" ca="1">variacion_interanual(IMAE[[#This Row],[República Dominicana]])</f>
        <v>7.4262912879627718</v>
      </c>
      <c r="Q193" s="6">
        <v>44562</v>
      </c>
      <c r="R193" s="7" cm="1">
        <f t="array" aca="1" ref="R193" ca="1">variacion_acumulada(IMAE[[#This Row],[Costa Rica]],IMAE_VA[[#This Row],[Mes]])</f>
        <v>8.5792456517490798</v>
      </c>
      <c r="S193" s="7" cm="1">
        <f t="array" aca="1" ref="S193" ca="1">variacion_acumulada(IMAE[[#This Row],[El Salvador]],IMAE_VA[[#This Row],[Mes]])</f>
        <v>2.1897147010721429</v>
      </c>
      <c r="T193" s="7" cm="1">
        <f t="array" aca="1" ref="T193" ca="1">variacion_acumulada(IMAE[[#This Row],[Guatemala]],IMAE_VA[[#This Row],[Mes]])</f>
        <v>4.8006891690813625</v>
      </c>
      <c r="U193" s="7" cm="1">
        <f t="array" aca="1" ref="U193" ca="1">variacion_acumulada(IMAE[[#This Row],[Honduras]],IMAE_VA[[#This Row],[Mes]])</f>
        <v>6.0698906922822093</v>
      </c>
      <c r="V193" s="7" cm="1">
        <f t="array" aca="1" ref="V193" ca="1">variacion_acumulada(IMAE[[#This Row],[Nicaragua]],IMAE_VA[[#This Row],[Mes]])</f>
        <v>5.9099192918510957</v>
      </c>
      <c r="W193" s="7" cm="1">
        <f t="array" aca="1" ref="W193" ca="1">variacion_acumulada(IMAE[[#This Row],[República Dominicana]],IMAE_VA[[#This Row],[Mes]])</f>
        <v>7.4262912879627718</v>
      </c>
      <c r="Y193" s="6">
        <f>IMAE[[#This Row],[Mes]]</f>
        <v>44562</v>
      </c>
      <c r="Z193" s="7" cm="1">
        <f t="array" aca="1" ref="Z193" ca="1">crecimiento_ultimo_año(IMAE[[#This Row],[Costa Rica]])</f>
        <v>9.1179218680291996</v>
      </c>
      <c r="AA193" s="7" cm="1">
        <f t="array" aca="1" ref="AA193" ca="1">crecimiento_ultimo_año(IMAE[[#This Row],[El Salvador]])</f>
        <v>10.305946392554244</v>
      </c>
      <c r="AB193" s="7" cm="1">
        <f t="array" aca="1" ref="AB193" ca="1">crecimiento_ultimo_año(IMAE[[#This Row],[Guatemala]])</f>
        <v>8.2589209346881418</v>
      </c>
      <c r="AC193" s="7" cm="1">
        <f t="array" aca="1" ref="AC193" ca="1">crecimiento_ultimo_año(IMAE[[#This Row],[Honduras]])</f>
        <v>8.779052726424009</v>
      </c>
      <c r="AD193" s="7" cm="1">
        <f t="array" aca="1" ref="AD193" ca="1">crecimiento_ultimo_año(IMAE[[#This Row],[Nicaragua]])</f>
        <v>7.0496418318142684</v>
      </c>
      <c r="AE193" s="7" cm="1">
        <f t="array" aca="1" ref="AE193" ca="1">crecimiento_ultimo_año(IMAE[[#This Row],[República Dominicana]])</f>
        <v>11.672245741852949</v>
      </c>
      <c r="AG193" s="6">
        <f>IMAE[[#This Row],[Mes]]</f>
        <v>44562</v>
      </c>
      <c r="AH193" s="7" cm="1">
        <f t="array" aca="1" ref="AH193" ca="1">variacion_mensual(IMAE[[#This Row],[Costa Rica]])</f>
        <v>0.2888086642599319</v>
      </c>
      <c r="AI193" s="7" cm="1">
        <f t="array" aca="1" ref="AI193" ca="1">variacion_mensual(IMAE[[#This Row],[El Salvador]])</f>
        <v>2.6680896478126215E-2</v>
      </c>
      <c r="AJ193" s="7" cm="1">
        <f t="array" aca="1" ref="AJ193" ca="1">variacion_mensual(IMAE[[#This Row],[Guatemala]])</f>
        <v>0.48055263553083982</v>
      </c>
      <c r="AK193" s="7" cm="1">
        <f t="array" aca="1" ref="AK193" ca="1">variacion_mensual(IMAE[[#This Row],[Honduras]])</f>
        <v>0.22299597042370056</v>
      </c>
      <c r="AL193" s="7" cm="1">
        <f t="array" aca="1" ref="AL193" ca="1">variacion_mensual(IMAE[[#This Row],[Nicaragua]])</f>
        <v>0.25878003696857554</v>
      </c>
      <c r="AM193" s="7" cm="1">
        <f t="array" aca="1" ref="AM193" ca="1">variacion_mensual(IMAE[[#This Row],[República Dominicana]])</f>
        <v>0.46125939362529067</v>
      </c>
    </row>
    <row r="194" spans="1:39" x14ac:dyDescent="0.25">
      <c r="A194" s="5">
        <v>44593</v>
      </c>
      <c r="B194" s="3">
        <v>111.36</v>
      </c>
      <c r="C194" s="3">
        <v>113.88</v>
      </c>
      <c r="D194" s="3">
        <v>134.58000000000001</v>
      </c>
      <c r="E194" s="3">
        <v>257.08</v>
      </c>
      <c r="F194" s="3">
        <v>163.07</v>
      </c>
      <c r="G194" s="3">
        <v>194.89</v>
      </c>
      <c r="I194" s="6">
        <v>44593</v>
      </c>
      <c r="J194" s="7" cm="1">
        <f t="array" aca="1" ref="J194" ca="1">variacion_interanual(IMAE[[#This Row],[Costa Rica]])</f>
        <v>7.7399380804953566</v>
      </c>
      <c r="K194" s="7" cm="1">
        <f t="array" aca="1" ref="K194" ca="1">variacion_interanual(IMAE[[#This Row],[El Salvador]])</f>
        <v>2.2262118491920946</v>
      </c>
      <c r="L194" s="7" cm="1">
        <f t="array" aca="1" ref="L194" ca="1">variacion_interanual(IMAE[[#This Row],[Guatemala]])</f>
        <v>4.7478206724782313</v>
      </c>
      <c r="M194" s="7" cm="1">
        <f t="array" aca="1" ref="M194" ca="1">variacion_interanual(IMAE[[#This Row],[Honduras]])</f>
        <v>5.7855320549748956</v>
      </c>
      <c r="N194" s="7" cm="1">
        <f t="array" aca="1" ref="N194" ca="1">variacion_interanual(IMAE[[#This Row],[Nicaragua]])</f>
        <v>5.206451612903229</v>
      </c>
      <c r="O194" s="7" cm="1">
        <f t="array" aca="1" ref="O194" ca="1">variacion_interanual(IMAE[[#This Row],[República Dominicana]])</f>
        <v>6.4739947552447497</v>
      </c>
      <c r="Q194" s="6">
        <v>44593</v>
      </c>
      <c r="R194" s="7" cm="1">
        <f t="array" aca="1" ref="R194" ca="1">variacion_acumulada(IMAE[[#This Row],[Costa Rica]],IMAE_VA[[#This Row],[Mes]])</f>
        <v>8.1575109382596267</v>
      </c>
      <c r="S194" s="7" cm="1">
        <f t="array" aca="1" ref="S194" ca="1">variacion_acumulada(IMAE[[#This Row],[El Salvador]],IMAE_VA[[#This Row],[Mes]])</f>
        <v>2.2080736927661881</v>
      </c>
      <c r="T194" s="7" cm="1">
        <f t="array" aca="1" ref="T194" ca="1">variacion_acumulada(IMAE[[#This Row],[Guatemala]],IMAE_VA[[#This Row],[Mes]])</f>
        <v>4.7741734004762559</v>
      </c>
      <c r="U194" s="7" cm="1">
        <f t="array" aca="1" ref="U194" ca="1">variacion_acumulada(IMAE[[#This Row],[Honduras]],IMAE_VA[[#This Row],[Mes]])</f>
        <v>5.9272712263177318</v>
      </c>
      <c r="V194" s="7" cm="1">
        <f t="array" aca="1" ref="V194" ca="1">variacion_acumulada(IMAE[[#This Row],[Nicaragua]],IMAE_VA[[#This Row],[Mes]])</f>
        <v>5.5566355624675934</v>
      </c>
      <c r="W194" s="7" cm="1">
        <f t="array" aca="1" ref="W194" ca="1">variacion_acumulada(IMAE[[#This Row],[República Dominicana]],IMAE_VA[[#This Row],[Mes]])</f>
        <v>6.9467370969516828</v>
      </c>
      <c r="Y194" s="6">
        <f>IMAE[[#This Row],[Mes]]</f>
        <v>44593</v>
      </c>
      <c r="Z194" s="7" cm="1">
        <f t="array" aca="1" ref="Z194" ca="1">crecimiento_ultimo_año(IMAE[[#This Row],[Costa Rica]])</f>
        <v>10.051637725915041</v>
      </c>
      <c r="AA194" s="7" cm="1">
        <f t="array" aca="1" ref="AA194" ca="1">crecimiento_ultimo_año(IMAE[[#This Row],[El Salvador]])</f>
        <v>10.259435868423171</v>
      </c>
      <c r="AB194" s="7" cm="1">
        <f t="array" aca="1" ref="AB194" ca="1">crecimiento_ultimo_año(IMAE[[#This Row],[Guatemala]])</f>
        <v>8.1155592465776536</v>
      </c>
      <c r="AC194" s="7" cm="1">
        <f t="array" aca="1" ref="AC194" ca="1">crecimiento_ultimo_año(IMAE[[#This Row],[Honduras]])</f>
        <v>9.254616817696748</v>
      </c>
      <c r="AD194" s="7" cm="1">
        <f t="array" aca="1" ref="AD194" ca="1">crecimiento_ultimo_año(IMAE[[#This Row],[Nicaragua]])</f>
        <v>7.1244854538283331</v>
      </c>
      <c r="AE194" s="7" cm="1">
        <f t="array" aca="1" ref="AE194" ca="1">crecimiento_ultimo_año(IMAE[[#This Row],[República Dominicana]])</f>
        <v>11.514499486527473</v>
      </c>
      <c r="AG194" s="6">
        <f>IMAE[[#This Row],[Mes]]</f>
        <v>44593</v>
      </c>
      <c r="AH194" s="7" cm="1">
        <f t="array" aca="1" ref="AH194" ca="1">variacion_mensual(IMAE[[#This Row],[Costa Rica]])</f>
        <v>0.21598272138227959</v>
      </c>
      <c r="AI194" s="7" cm="1">
        <f t="array" aca="1" ref="AI194" ca="1">variacion_mensual(IMAE[[#This Row],[El Salvador]])</f>
        <v>1.2536676447052475</v>
      </c>
      <c r="AJ194" s="7" cm="1">
        <f t="array" aca="1" ref="AJ194" ca="1">variacion_mensual(IMAE[[#This Row],[Guatemala]])</f>
        <v>0.56792706620836242</v>
      </c>
      <c r="AK194" s="7" cm="1">
        <f t="array" aca="1" ref="AK194" ca="1">variacion_mensual(IMAE[[#This Row],[Honduras]])</f>
        <v>0.35131548130220569</v>
      </c>
      <c r="AL194" s="7" cm="1">
        <f t="array" aca="1" ref="AL194" ca="1">variacion_mensual(IMAE[[#This Row],[Nicaragua]])</f>
        <v>0.21509341199605903</v>
      </c>
      <c r="AM194" s="7" cm="1">
        <f t="array" aca="1" ref="AM194" ca="1">variacion_mensual(IMAE[[#This Row],[República Dominicana]])</f>
        <v>0.54168386297976934</v>
      </c>
    </row>
    <row r="195" spans="1:39" x14ac:dyDescent="0.25">
      <c r="A195" s="5">
        <v>44621</v>
      </c>
      <c r="B195" s="3">
        <v>111.65</v>
      </c>
      <c r="C195" s="3">
        <v>115.5</v>
      </c>
      <c r="D195" s="3">
        <v>135.30000000000001</v>
      </c>
      <c r="E195" s="3">
        <v>257.79000000000002</v>
      </c>
      <c r="F195" s="3">
        <v>163.41999999999999</v>
      </c>
      <c r="G195" s="3">
        <v>196.28</v>
      </c>
      <c r="I195" s="6">
        <v>44621</v>
      </c>
      <c r="J195" s="7" cm="1">
        <f t="array" aca="1" ref="J195" ca="1">variacion_interanual(IMAE[[#This Row],[Costa Rica]])</f>
        <v>6.8421052631578938</v>
      </c>
      <c r="K195" s="7" cm="1">
        <f t="array" aca="1" ref="K195" ca="1">variacion_interanual(IMAE[[#This Row],[El Salvador]])</f>
        <v>2.1310460695021627</v>
      </c>
      <c r="L195" s="7" cm="1">
        <f t="array" aca="1" ref="L195" ca="1">variacion_interanual(IMAE[[#This Row],[Guatemala]])</f>
        <v>4.4142614601018648</v>
      </c>
      <c r="M195" s="7" cm="1">
        <f t="array" aca="1" ref="M195" ca="1">variacion_interanual(IMAE[[#This Row],[Honduras]])</f>
        <v>5.4183364684714297</v>
      </c>
      <c r="N195" s="7" cm="1">
        <f t="array" aca="1" ref="N195" ca="1">variacion_interanual(IMAE[[#This Row],[Nicaragua]])</f>
        <v>4.388374321303079</v>
      </c>
      <c r="O195" s="7" cm="1">
        <f t="array" aca="1" ref="O195" ca="1">variacion_interanual(IMAE[[#This Row],[República Dominicana]])</f>
        <v>5.9198100480276183</v>
      </c>
      <c r="Q195" s="6">
        <v>44621</v>
      </c>
      <c r="R195" s="7" cm="1">
        <f t="array" aca="1" ref="R195" ca="1">variacion_acumulada(IMAE[[#This Row],[Costa Rica]],IMAE_VA[[#This Row],[Mes]])</f>
        <v>7.7143778207608094</v>
      </c>
      <c r="S195" s="7" cm="1">
        <f t="array" aca="1" ref="S195" ca="1">variacion_acumulada(IMAE[[#This Row],[El Salvador]],IMAE_VA[[#This Row],[Mes]])</f>
        <v>2.1820355701688943</v>
      </c>
      <c r="T195" s="7" cm="1">
        <f t="array" aca="1" ref="T195" ca="1">variacion_acumulada(IMAE[[#This Row],[Guatemala]],IMAE_VA[[#This Row],[Mes]])</f>
        <v>4.6532728451069261</v>
      </c>
      <c r="U195" s="7" cm="1">
        <f t="array" aca="1" ref="U195" ca="1">variacion_acumulada(IMAE[[#This Row],[Honduras]],IMAE_VA[[#This Row],[Mes]])</f>
        <v>5.7565699237394963</v>
      </c>
      <c r="V195" s="7" cm="1">
        <f t="array" aca="1" ref="V195" ca="1">variacion_acumulada(IMAE[[#This Row],[Nicaragua]],IMAE_VA[[#This Row],[Mes]])</f>
        <v>5.1634815881682616</v>
      </c>
      <c r="W195" s="7" cm="1">
        <f t="array" aca="1" ref="W195" ca="1">variacion_acumulada(IMAE[[#This Row],[República Dominicana]],IMAE_VA[[#This Row],[Mes]])</f>
        <v>6.599974489331073</v>
      </c>
      <c r="Y195" s="6">
        <f>IMAE[[#This Row],[Mes]]</f>
        <v>44621</v>
      </c>
      <c r="Z195" s="7" cm="1">
        <f t="array" aca="1" ref="Z195" ca="1">crecimiento_ultimo_año(IMAE[[#This Row],[Costa Rica]])</f>
        <v>9.8991896625409517</v>
      </c>
      <c r="AA195" s="7" cm="1">
        <f t="array" aca="1" ref="AA195" ca="1">crecimiento_ultimo_año(IMAE[[#This Row],[El Salvador]])</f>
        <v>9.4633560272326953</v>
      </c>
      <c r="AB195" s="7" cm="1">
        <f t="array" aca="1" ref="AB195" ca="1">crecimiento_ultimo_año(IMAE[[#This Row],[Guatemala]])</f>
        <v>7.6766666891841417</v>
      </c>
      <c r="AC195" s="7" cm="1">
        <f t="array" aca="1" ref="AC195" ca="1">crecimiento_ultimo_año(IMAE[[#This Row],[Honduras]])</f>
        <v>8.7250896057347695</v>
      </c>
      <c r="AD195" s="7" cm="1">
        <f t="array" aca="1" ref="AD195" ca="1">crecimiento_ultimo_año(IMAE[[#This Row],[Nicaragua]])</f>
        <v>7.01863044908837</v>
      </c>
      <c r="AE195" s="7" cm="1">
        <f t="array" aca="1" ref="AE195" ca="1">crecimiento_ultimo_año(IMAE[[#This Row],[República Dominicana]])</f>
        <v>10.969426054445176</v>
      </c>
      <c r="AG195" s="6">
        <f>IMAE[[#This Row],[Mes]]</f>
        <v>44621</v>
      </c>
      <c r="AH195" s="7" cm="1">
        <f t="array" aca="1" ref="AH195" ca="1">variacion_mensual(IMAE[[#This Row],[Costa Rica]])</f>
        <v>0.26041666666667407</v>
      </c>
      <c r="AI195" s="7" cm="1">
        <f t="array" aca="1" ref="AI195" ca="1">variacion_mensual(IMAE[[#This Row],[El Salvador]])</f>
        <v>1.4225500526870327</v>
      </c>
      <c r="AJ195" s="7" cm="1">
        <f t="array" aca="1" ref="AJ195" ca="1">variacion_mensual(IMAE[[#This Row],[Guatemala]])</f>
        <v>0.53499777084262679</v>
      </c>
      <c r="AK195" s="7" cm="1">
        <f t="array" aca="1" ref="AK195" ca="1">variacion_mensual(IMAE[[#This Row],[Honduras]])</f>
        <v>0.27617862144080352</v>
      </c>
      <c r="AL195" s="7" cm="1">
        <f t="array" aca="1" ref="AL195" ca="1">variacion_mensual(IMAE[[#This Row],[Nicaragua]])</f>
        <v>0.21463175323479522</v>
      </c>
      <c r="AM195" s="7" cm="1">
        <f t="array" aca="1" ref="AM195" ca="1">variacion_mensual(IMAE[[#This Row],[República Dominicana]])</f>
        <v>0.71322284365540334</v>
      </c>
    </row>
    <row r="196" spans="1:39" x14ac:dyDescent="0.25">
      <c r="A196" s="28"/>
      <c r="B196" s="29" t="s">
        <v>4</v>
      </c>
      <c r="C196" s="29" t="s">
        <v>4</v>
      </c>
      <c r="D196" s="29">
        <v>135.88</v>
      </c>
      <c r="E196" s="29" t="s">
        <v>4</v>
      </c>
      <c r="F196" s="29" t="s">
        <v>4</v>
      </c>
      <c r="G196" s="29">
        <v>197.94</v>
      </c>
      <c r="I196" s="6">
        <v>44652</v>
      </c>
      <c r="J196" s="7" t="str" cm="1">
        <f t="array" aca="1" ref="J196" ca="1">variacion_interanual(IMAE[[#This Row],[Costa Rica]])</f>
        <v/>
      </c>
      <c r="K196" s="7" t="str" cm="1">
        <f t="array" aca="1" ref="K196" ca="1">variacion_interanual(IMAE[[#This Row],[El Salvador]])</f>
        <v/>
      </c>
      <c r="L196" s="7" cm="1">
        <f t="array" aca="1" ref="L196" ca="1">variacion_interanual(IMAE[[#This Row],[Guatemala]])</f>
        <v>3.8758504701475349</v>
      </c>
      <c r="M196" s="7" t="str" cm="1">
        <f t="array" aca="1" ref="M196" ca="1">variacion_interanual(IMAE[[#This Row],[Honduras]])</f>
        <v/>
      </c>
      <c r="N196" s="7" t="str" cm="1">
        <f t="array" aca="1" ref="N196" ca="1">variacion_interanual(IMAE[[#This Row],[Nicaragua]])</f>
        <v/>
      </c>
      <c r="O196" s="7" cm="1">
        <f t="array" aca="1" ref="O196" ca="1">variacion_interanual(IMAE[[#This Row],[República Dominicana]])</f>
        <v>5.8502673796791527</v>
      </c>
      <c r="Q196" s="6">
        <v>44652</v>
      </c>
      <c r="R196" s="7" t="str" cm="1">
        <f t="array" aca="1" ref="R196" ca="1">variacion_acumulada(IMAE[[#This Row],[Costa Rica]],IMAE_VA[[#This Row],[Mes]])</f>
        <v/>
      </c>
      <c r="S196" s="7" t="str" cm="1">
        <f t="array" aca="1" ref="S196" ca="1">variacion_acumulada(IMAE[[#This Row],[El Salvador]],IMAE_VA[[#This Row],[Mes]])</f>
        <v/>
      </c>
      <c r="T196" s="7" cm="1">
        <f t="array" aca="1" ref="T196" ca="1">variacion_acumulada(IMAE[[#This Row],[Guatemala]],IMAE_VA[[#This Row],[Mes]])</f>
        <v>4.4564039027412017</v>
      </c>
      <c r="U196" s="7" t="str" cm="1">
        <f t="array" aca="1" ref="U196" ca="1">variacion_acumulada(IMAE[[#This Row],[Honduras]],IMAE_VA[[#This Row],[Mes]])</f>
        <v/>
      </c>
      <c r="V196" s="7" t="str" cm="1">
        <f t="array" aca="1" ref="V196" ca="1">variacion_acumulada(IMAE[[#This Row],[Nicaragua]],IMAE_VA[[#This Row],[Mes]])</f>
        <v/>
      </c>
      <c r="W196" s="7" cm="1">
        <f t="array" aca="1" ref="W196" ca="1">variacion_acumulada(IMAE[[#This Row],[República Dominicana]],IMAE_VA[[#This Row],[Mes]])</f>
        <v>6.4094374753666195</v>
      </c>
      <c r="Y196" s="6">
        <f>IMAE[[#This Row],[Mes]]</f>
        <v>0</v>
      </c>
      <c r="AG196" s="6">
        <f>IMAE[[#This Row],[Mes]]</f>
        <v>0</v>
      </c>
      <c r="AH196" s="2" t="str" cm="1">
        <f t="array" aca="1" ref="AH196" ca="1">variacion_mensual(IMAE[[#This Row],[Costa Rica]])</f>
        <v/>
      </c>
      <c r="AI196" s="7" t="str" cm="1">
        <f t="array" aca="1" ref="AI196" ca="1">variacion_mensual(IMAE[[#This Row],[El Salvador]])</f>
        <v/>
      </c>
      <c r="AJ196" s="7" cm="1">
        <f t="array" aca="1" ref="AJ196" ca="1">variacion_mensual(IMAE[[#This Row],[Guatemala]])</f>
        <v>0.4286770140428553</v>
      </c>
      <c r="AK196" s="7" t="str" cm="1">
        <f t="array" aca="1" ref="AK196" ca="1">variacion_mensual(IMAE[[#This Row],[Honduras]])</f>
        <v/>
      </c>
      <c r="AL196" s="7" t="str" cm="1">
        <f t="array" aca="1" ref="AL196" ca="1">variacion_mensual(IMAE[[#This Row],[Nicaragua]])</f>
        <v/>
      </c>
      <c r="AM196" s="7" cm="1">
        <f t="array" aca="1" ref="AM196" ca="1">variacion_mensual(IMAE[[#This Row],[República Dominicana]])</f>
        <v>0.84573058895456299</v>
      </c>
    </row>
    <row r="201" spans="1:39" x14ac:dyDescent="0.25">
      <c r="J201" s="8"/>
      <c r="K201" s="8"/>
    </row>
    <row r="202" spans="1:39" x14ac:dyDescent="0.25">
      <c r="J202" s="8"/>
    </row>
    <row r="203" spans="1:39" x14ac:dyDescent="0.25">
      <c r="J203" s="8"/>
    </row>
    <row r="204" spans="1:39" x14ac:dyDescent="0.25">
      <c r="J204" s="8"/>
    </row>
    <row r="205" spans="1:39" x14ac:dyDescent="0.25">
      <c r="J205" s="8"/>
    </row>
    <row r="206" spans="1:39" x14ac:dyDescent="0.25">
      <c r="J206" s="8"/>
    </row>
    <row r="207" spans="1:39" x14ac:dyDescent="0.25">
      <c r="J207" s="8"/>
    </row>
    <row r="208" spans="1:39" x14ac:dyDescent="0.25">
      <c r="J208" s="8"/>
      <c r="K208" s="8"/>
    </row>
    <row r="209" spans="10:11" x14ac:dyDescent="0.25">
      <c r="J209" s="8"/>
      <c r="K209" s="8"/>
    </row>
    <row r="210" spans="10:11" x14ac:dyDescent="0.25">
      <c r="J210" s="8"/>
      <c r="K210" s="8"/>
    </row>
    <row r="211" spans="10:11" x14ac:dyDescent="0.25">
      <c r="J211" s="8"/>
    </row>
    <row r="212" spans="10:11" x14ac:dyDescent="0.25">
      <c r="J212" s="8"/>
    </row>
    <row r="213" spans="10:11" x14ac:dyDescent="0.25">
      <c r="J213" s="8"/>
    </row>
    <row r="214" spans="10:11" x14ac:dyDescent="0.25">
      <c r="J214" s="8"/>
    </row>
    <row r="215" spans="10:11" x14ac:dyDescent="0.25">
      <c r="J215" s="8"/>
    </row>
    <row r="216" spans="10:11" x14ac:dyDescent="0.25">
      <c r="J216" s="8"/>
    </row>
    <row r="217" spans="10:11" x14ac:dyDescent="0.25">
      <c r="J217" s="8"/>
    </row>
    <row r="218" spans="10:11" x14ac:dyDescent="0.25">
      <c r="J218" s="8"/>
    </row>
    <row r="219" spans="10:11" x14ac:dyDescent="0.25">
      <c r="J219" s="8"/>
    </row>
    <row r="220" spans="10:11" x14ac:dyDescent="0.25">
      <c r="J220" s="8"/>
    </row>
    <row r="221" spans="10:11" x14ac:dyDescent="0.25">
      <c r="J221" s="8"/>
    </row>
    <row r="222" spans="10:11" x14ac:dyDescent="0.25">
      <c r="J222" s="8"/>
    </row>
    <row r="223" spans="10:11" x14ac:dyDescent="0.25">
      <c r="J223" s="8"/>
    </row>
  </sheetData>
  <mergeCells count="14">
    <mergeCell ref="A1:F1"/>
    <mergeCell ref="A3:F3"/>
    <mergeCell ref="Q9:W9"/>
    <mergeCell ref="Q10:W10"/>
    <mergeCell ref="Y9:AE9"/>
    <mergeCell ref="Y10:AE10"/>
    <mergeCell ref="AG9:AM9"/>
    <mergeCell ref="AG10:AM10"/>
    <mergeCell ref="A7:G7"/>
    <mergeCell ref="A8:G8"/>
    <mergeCell ref="A9:G9"/>
    <mergeCell ref="A10:G10"/>
    <mergeCell ref="I9:O9"/>
    <mergeCell ref="I10:O10"/>
  </mergeCells>
  <pageMargins left="0.75" right="0.75" top="1" bottom="1" header="0.5" footer="0.5"/>
  <pageSetup orientation="portrait" horizontalDpi="1200" verticalDpi="1200" r:id="rId1"/>
  <tableParts count="5">
    <tablePart r:id="rId2"/>
    <tablePart r:id="rId3"/>
    <tablePart r:id="rId4"/>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B0BB4-B44F-4F5C-AB9E-67DCBCEB0E0B}">
  <dimension ref="A1:K29"/>
  <sheetViews>
    <sheetView showGridLines="0" workbookViewId="0">
      <selection activeCell="K24" sqref="K24"/>
    </sheetView>
  </sheetViews>
  <sheetFormatPr baseColWidth="10" defaultColWidth="9.140625" defaultRowHeight="12.75" x14ac:dyDescent="0.2"/>
  <cols>
    <col min="1" max="1" width="23" customWidth="1"/>
    <col min="2" max="2" width="13.140625" bestFit="1" customWidth="1"/>
    <col min="3" max="3" width="13.42578125" bestFit="1" customWidth="1"/>
    <col min="6" max="6" width="11.28515625" customWidth="1"/>
    <col min="7" max="7" width="13.140625" customWidth="1"/>
    <col min="8" max="8" width="21.7109375" customWidth="1"/>
    <col min="9" max="9" width="18.140625" customWidth="1"/>
    <col min="10" max="10" width="20.140625" customWidth="1"/>
    <col min="11" max="11" width="23" customWidth="1"/>
  </cols>
  <sheetData>
    <row r="1" spans="1:11" ht="20.25" thickBot="1" x14ac:dyDescent="0.35">
      <c r="A1" s="36" t="s">
        <v>247</v>
      </c>
      <c r="B1" s="36"/>
      <c r="C1" s="36"/>
      <c r="D1" s="36"/>
      <c r="E1" s="36"/>
      <c r="F1" s="36"/>
    </row>
    <row r="2" spans="1:11" ht="13.5" thickTop="1" x14ac:dyDescent="0.2"/>
    <row r="3" spans="1:11" ht="84" customHeight="1" x14ac:dyDescent="0.2">
      <c r="A3" s="41" t="s">
        <v>248</v>
      </c>
      <c r="B3" s="41"/>
      <c r="C3" s="41"/>
      <c r="D3" s="41"/>
      <c r="E3" s="41"/>
      <c r="F3" s="41"/>
    </row>
    <row r="7" spans="1:11" ht="18.75" customHeight="1" x14ac:dyDescent="0.3">
      <c r="A7" s="42" t="s">
        <v>201</v>
      </c>
      <c r="B7" s="42"/>
      <c r="C7" s="42"/>
      <c r="F7" s="39" t="s">
        <v>194</v>
      </c>
      <c r="G7" s="39"/>
      <c r="H7" s="39"/>
      <c r="I7" s="39"/>
      <c r="J7" s="39"/>
      <c r="K7" s="39"/>
    </row>
    <row r="8" spans="1:11" ht="15" x14ac:dyDescent="0.25">
      <c r="A8" s="43" t="s">
        <v>202</v>
      </c>
      <c r="B8" s="43"/>
      <c r="C8" s="43"/>
      <c r="F8" s="40" t="s">
        <v>207</v>
      </c>
      <c r="G8" s="40"/>
      <c r="H8" s="40"/>
      <c r="I8" s="40"/>
      <c r="J8" s="40"/>
      <c r="K8" s="40"/>
    </row>
    <row r="9" spans="1:11" ht="15" x14ac:dyDescent="0.25">
      <c r="A9" s="2"/>
      <c r="B9" s="2"/>
      <c r="C9" s="2"/>
    </row>
    <row r="10" spans="1:11" ht="18.75" x14ac:dyDescent="0.3">
      <c r="A10" s="10" t="s">
        <v>203</v>
      </c>
      <c r="B10" s="11" t="s">
        <v>192</v>
      </c>
      <c r="C10" s="11" t="s">
        <v>193</v>
      </c>
      <c r="F10" t="s">
        <v>200</v>
      </c>
      <c r="G10" t="s">
        <v>0</v>
      </c>
      <c r="H10" t="s">
        <v>2</v>
      </c>
      <c r="I10" t="s">
        <v>1</v>
      </c>
      <c r="J10" t="s">
        <v>208</v>
      </c>
      <c r="K10" t="s">
        <v>245</v>
      </c>
    </row>
    <row r="11" spans="1:11" ht="15" x14ac:dyDescent="0.25">
      <c r="A11" s="12">
        <v>43800</v>
      </c>
      <c r="B11" s="13">
        <f ca="1">_xlfn.XLOOKUP(reporte1[[#This Row],[Año]],IMAE_VA[Mes],IMAE_VA[Guatemala],"")</f>
        <v>4.0033576999755072</v>
      </c>
      <c r="C11" s="13">
        <f ca="1">_xlfn.XLOOKUP(reporte1[[#This Row],[Año]],IMAE_VA[Mes],IMAE_VA[El Salvador],"")</f>
        <v>2.5313090961563312</v>
      </c>
      <c r="F11" s="21">
        <v>43800</v>
      </c>
      <c r="G11" s="13">
        <f>_xlfn.XLOOKUP(reporte2[[#This Row],[Mes]],IMAE[Mes],IMAE[Costa Rica],"")</f>
        <v>105.62</v>
      </c>
      <c r="H11" s="13">
        <f ca="1">_xlfn.XLOOKUP(reporte2[[#This Row],[Mes]],IMAE_VI[Mes],IMAE_VI[Costa Rica],"")</f>
        <v>2.1667633971754752</v>
      </c>
      <c r="I11" s="13">
        <f ca="1">_xlfn.XLOOKUP(reporte2[[#This Row],[Mes]],IMAE_VA[Mes],IMAE_VA[Costa Rica],"")</f>
        <v>1.5004769835238907</v>
      </c>
      <c r="J11" s="13">
        <f ca="1">_xlfn.XLOOKUP(reporte2[[#This Row],[Mes]],IMAE_VM[Mes],IMAE_VM[Costa Rica],"")</f>
        <v>0.11374407582938062</v>
      </c>
      <c r="K11" s="13">
        <f ca="1">_xlfn.XLOOKUP(reporte2[[#This Row],[Mes]],IMAE_V12meses[Mes],IMAE_V12meses[Costa Rica],"")</f>
        <v>1.5004769835238907</v>
      </c>
    </row>
    <row r="12" spans="1:11" ht="15" x14ac:dyDescent="0.25">
      <c r="A12" s="12">
        <v>44166</v>
      </c>
      <c r="B12" s="13">
        <f ca="1">_xlfn.XLOOKUP(reporte1[[#This Row],[Año]],IMAE_VA[Mes],IMAE_VA[Guatemala],"")</f>
        <v>-2.0137478308828172</v>
      </c>
      <c r="C12" s="13">
        <f ca="1">_xlfn.XLOOKUP(reporte1[[#This Row],[Año]],IMAE_VA[Mes],IMAE_VA[El Salvador],"")</f>
        <v>-8.4790080293917551</v>
      </c>
      <c r="F12" s="21">
        <v>44166</v>
      </c>
      <c r="G12" s="1">
        <f>_xlfn.XLOOKUP(reporte2[[#This Row],[Mes]],IMAE[Mes],IMAE[Costa Rica],"")</f>
        <v>101.41</v>
      </c>
      <c r="H12" s="1">
        <f ca="1">_xlfn.XLOOKUP(reporte2[[#This Row],[Mes]],IMAE_VI[Mes],IMAE_VI[Costa Rica],"")</f>
        <v>-3.9859875023669833</v>
      </c>
      <c r="I12" s="1">
        <f ca="1">_xlfn.XLOOKUP(reporte2[[#This Row],[Mes]],IMAE_VA[Mes],IMAE_VA[Costa Rica],"")</f>
        <v>-5.0983671843886853</v>
      </c>
      <c r="J12" s="1">
        <f ca="1">_xlfn.XLOOKUP(reporte2[[#This Row],[Mes]],IMAE_VM[Mes],IMAE_VM[Costa Rica],"")</f>
        <v>1.0059760956175223</v>
      </c>
      <c r="K12" s="1">
        <f ca="1">_xlfn.XLOOKUP(reporte2[[#This Row],[Mes]],IMAE_V12meses[Mes],IMAE_V12meses[Costa Rica],"")</f>
        <v>-5.0983671843886853</v>
      </c>
    </row>
    <row r="13" spans="1:11" ht="15" x14ac:dyDescent="0.25">
      <c r="A13" s="12">
        <v>44531</v>
      </c>
      <c r="B13" s="13">
        <f ca="1">_xlfn.XLOOKUP(reporte1[[#This Row],[Año]],IMAE_VA[Mes],IMAE_VA[Guatemala],"")</f>
        <v>8.1807199143351319</v>
      </c>
      <c r="C13" s="13">
        <f ca="1">_xlfn.XLOOKUP(reporte1[[#This Row],[Año]],IMAE_VA[Mes],IMAE_VA[El Salvador],"")</f>
        <v>10.018048350154206</v>
      </c>
      <c r="F13" s="21">
        <v>44531</v>
      </c>
      <c r="G13" s="1">
        <f>_xlfn.XLOOKUP(reporte2[[#This Row],[Mes]],IMAE[Mes],IMAE[Costa Rica],"")</f>
        <v>110.8</v>
      </c>
      <c r="H13" s="1">
        <f ca="1">_xlfn.XLOOKUP(reporte2[[#This Row],[Mes]],IMAE_VI[Mes],IMAE_VI[Costa Rica],"")</f>
        <v>9.2594418696380956</v>
      </c>
      <c r="I13" s="1">
        <f ca="1">_xlfn.XLOOKUP(reporte2[[#This Row],[Mes]],IMAE_VA[Mes],IMAE_VA[Costa Rica],"")</f>
        <v>8.060495681877299</v>
      </c>
      <c r="J13" s="1">
        <f ca="1">_xlfn.XLOOKUP(reporte2[[#This Row],[Mes]],IMAE_VM[Mes],IMAE_VM[Costa Rica],"")</f>
        <v>0.38050371444102726</v>
      </c>
      <c r="K13" s="1">
        <f ca="1">_xlfn.XLOOKUP(reporte2[[#This Row],[Mes]],IMAE_V12meses[Mes],IMAE_V12meses[Costa Rica],"")</f>
        <v>8.060495681877299</v>
      </c>
    </row>
    <row r="14" spans="1:11" ht="15" x14ac:dyDescent="0.25">
      <c r="F14" s="21">
        <v>44562</v>
      </c>
      <c r="G14" s="1">
        <f>_xlfn.XLOOKUP(reporte2[[#This Row],[Mes]],IMAE[Mes],IMAE[Costa Rica],"")</f>
        <v>111.12</v>
      </c>
      <c r="H14" s="1">
        <f ca="1">_xlfn.XLOOKUP(reporte2[[#This Row],[Mes]],IMAE_VI[Mes],IMAE_VI[Costa Rica],"")</f>
        <v>8.5792456517490798</v>
      </c>
      <c r="I14" s="1">
        <f ca="1">_xlfn.XLOOKUP(reporte2[[#This Row],[Mes]],IMAE_VA[Mes],IMAE_VA[Costa Rica],"")</f>
        <v>8.5792456517490798</v>
      </c>
      <c r="J14" s="1">
        <f ca="1">_xlfn.XLOOKUP(reporte2[[#This Row],[Mes]],IMAE_VM[Mes],IMAE_VM[Costa Rica],"")</f>
        <v>0.2888086642599319</v>
      </c>
      <c r="K14" s="1">
        <f ca="1">_xlfn.XLOOKUP(reporte2[[#This Row],[Mes]],IMAE_V12meses[Mes],IMAE_V12meses[Costa Rica],"")</f>
        <v>9.1179218680291996</v>
      </c>
    </row>
    <row r="15" spans="1:11" ht="15" x14ac:dyDescent="0.25">
      <c r="F15" s="21">
        <v>44593</v>
      </c>
      <c r="G15" s="1">
        <f>_xlfn.XLOOKUP(reporte2[[#This Row],[Mes]],IMAE[Mes],IMAE[Costa Rica],"")</f>
        <v>111.36</v>
      </c>
      <c r="H15" s="1">
        <f ca="1">_xlfn.XLOOKUP(reporte2[[#This Row],[Mes]],IMAE_VI[Mes],IMAE_VI[Costa Rica],"")</f>
        <v>7.7399380804953566</v>
      </c>
      <c r="I15" s="1">
        <f ca="1">_xlfn.XLOOKUP(reporte2[[#This Row],[Mes]],IMAE_VA[Mes],IMAE_VA[Costa Rica],"")</f>
        <v>8.1575109382596267</v>
      </c>
      <c r="J15" s="1">
        <f ca="1">_xlfn.XLOOKUP(reporte2[[#This Row],[Mes]],IMAE_VM[Mes],IMAE_VM[Costa Rica],"")</f>
        <v>0.21598272138227959</v>
      </c>
      <c r="K15" s="1">
        <f ca="1">_xlfn.XLOOKUP(reporte2[[#This Row],[Mes]],IMAE_V12meses[Mes],IMAE_V12meses[Costa Rica],"")</f>
        <v>10.051637725915041</v>
      </c>
    </row>
    <row r="16" spans="1:11" ht="15" x14ac:dyDescent="0.25">
      <c r="F16" s="21">
        <v>44621</v>
      </c>
      <c r="G16" s="1">
        <f>_xlfn.XLOOKUP(reporte2[[#This Row],[Mes]],IMAE[Mes],IMAE[Costa Rica],"")</f>
        <v>111.65</v>
      </c>
      <c r="H16" s="1">
        <f ca="1">_xlfn.XLOOKUP(reporte2[[#This Row],[Mes]],IMAE_VI[Mes],IMAE_VI[Costa Rica],"")</f>
        <v>6.8421052631578938</v>
      </c>
      <c r="I16" s="1">
        <f ca="1">_xlfn.XLOOKUP(reporte2[[#This Row],[Mes]],IMAE_VA[Mes],IMAE_VA[Costa Rica],"")</f>
        <v>7.7143778207608094</v>
      </c>
      <c r="J16" s="1">
        <f ca="1">_xlfn.XLOOKUP(reporte2[[#This Row],[Mes]],IMAE_VM[Mes],IMAE_VM[Costa Rica],"")</f>
        <v>0.26041666666667407</v>
      </c>
      <c r="K16" s="1">
        <f ca="1">_xlfn.XLOOKUP(reporte2[[#This Row],[Mes]],IMAE_V12meses[Mes],IMAE_V12meses[Costa Rica],"")</f>
        <v>9.8991896625409517</v>
      </c>
    </row>
    <row r="17" spans="6:11" x14ac:dyDescent="0.2">
      <c r="F17" s="22"/>
    </row>
    <row r="20" spans="6:11" ht="18.75" x14ac:dyDescent="0.3">
      <c r="F20" s="39" t="s">
        <v>246</v>
      </c>
      <c r="G20" s="39"/>
      <c r="H20" s="39"/>
      <c r="I20" s="39"/>
      <c r="J20" s="39"/>
      <c r="K20" s="39"/>
    </row>
    <row r="21" spans="6:11" ht="15" x14ac:dyDescent="0.25">
      <c r="F21" s="40" t="s">
        <v>207</v>
      </c>
      <c r="G21" s="40"/>
      <c r="H21" s="40"/>
      <c r="I21" s="40"/>
      <c r="J21" s="40"/>
      <c r="K21" s="40"/>
    </row>
    <row r="23" spans="6:11" x14ac:dyDescent="0.2">
      <c r="F23" t="s">
        <v>200</v>
      </c>
      <c r="G23" t="s">
        <v>0</v>
      </c>
      <c r="H23" t="s">
        <v>2</v>
      </c>
      <c r="I23" t="s">
        <v>1</v>
      </c>
      <c r="J23" t="s">
        <v>208</v>
      </c>
      <c r="K23" t="s">
        <v>245</v>
      </c>
    </row>
    <row r="24" spans="6:11" ht="15" x14ac:dyDescent="0.25">
      <c r="F24" s="21">
        <v>43800</v>
      </c>
      <c r="G24" s="13">
        <f>_xlfn.XLOOKUP(reporte3[[#This Row],[Mes]],IMAE[Mes],IMAE[Honduras],"")</f>
        <v>245.38</v>
      </c>
      <c r="H24" s="13">
        <f ca="1">_xlfn.XLOOKUP(reporte3[[#This Row],[Mes]],IMAE_VI[Mes],IMAE_VI[Honduras],"")</f>
        <v>2.5021930740632525</v>
      </c>
      <c r="I24" s="13">
        <f ca="1">_xlfn.XLOOKUP(reporte3[[#This Row],[Mes]],IMAE_VA[Mes],IMAE_VA[Honduras],"")</f>
        <v>2.9783899965059923</v>
      </c>
      <c r="J24" s="13">
        <f ca="1">_xlfn.XLOOKUP(reporte3[[#This Row],[Mes]],IMAE_VM[Mes],IMAE_VM[Honduras],"")</f>
        <v>2.4457850970160955E-2</v>
      </c>
      <c r="K24" s="13">
        <f ca="1">_xlfn.XLOOKUP(reporte3[[#This Row],[Mes]],IMAE_V12meses[Mes],IMAE_V12meses[Honduras],"")</f>
        <v>2.9783899965059923</v>
      </c>
    </row>
    <row r="25" spans="6:11" ht="15" x14ac:dyDescent="0.25">
      <c r="F25" s="21">
        <v>44166</v>
      </c>
      <c r="G25" s="1">
        <f>_xlfn.XLOOKUP(reporte3[[#This Row],[Mes]],IMAE[Mes],IMAE[Honduras],"")</f>
        <v>239.81</v>
      </c>
      <c r="H25" s="1">
        <f ca="1">_xlfn.XLOOKUP(reporte3[[#This Row],[Mes]],IMAE_VI[Mes],IMAE_VI[Honduras],"")</f>
        <v>-2.269948651071807</v>
      </c>
      <c r="I25" s="1">
        <f ca="1">_xlfn.XLOOKUP(reporte3[[#This Row],[Mes]],IMAE_VA[Mes],IMAE_VA[Honduras],"")</f>
        <v>-5.1782164644595285</v>
      </c>
      <c r="J25" s="1">
        <f ca="1">_xlfn.XLOOKUP(reporte3[[#This Row],[Mes]],IMAE_VM[Mes],IMAE_VM[Honduras],"")</f>
        <v>0.49448937685958594</v>
      </c>
      <c r="K25" s="1">
        <f ca="1">_xlfn.XLOOKUP(reporte3[[#This Row],[Mes]],IMAE_V12meses[Mes],IMAE_V12meses[Honduras],"")</f>
        <v>-5.1782164644595285</v>
      </c>
    </row>
    <row r="26" spans="6:11" ht="15" x14ac:dyDescent="0.25">
      <c r="F26" s="21">
        <v>44531</v>
      </c>
      <c r="G26" s="1">
        <f>_xlfn.XLOOKUP(reporte3[[#This Row],[Mes]],IMAE[Mes],IMAE[Honduras],"")</f>
        <v>255.61</v>
      </c>
      <c r="H26" s="1">
        <f ca="1">_xlfn.XLOOKUP(reporte3[[#This Row],[Mes]],IMAE_VI[Mes],IMAE_VI[Honduras],"")</f>
        <v>6.5885492681706292</v>
      </c>
      <c r="I26" s="1">
        <f ca="1">_xlfn.XLOOKUP(reporte3[[#This Row],[Mes]],IMAE_VA[Mes],IMAE_VA[Honduras],"")</f>
        <v>8.1233667424486011</v>
      </c>
      <c r="J26" s="1">
        <f ca="1">_xlfn.XLOOKUP(reporte3[[#This Row],[Mes]],IMAE_VM[Mes],IMAE_VM[Honduras],"")</f>
        <v>0.25100992273601186</v>
      </c>
      <c r="K26" s="1">
        <f ca="1">_xlfn.XLOOKUP(reporte3[[#This Row],[Mes]],IMAE_V12meses[Mes],IMAE_V12meses[Honduras],"")</f>
        <v>8.1233667424486011</v>
      </c>
    </row>
    <row r="27" spans="6:11" ht="15" x14ac:dyDescent="0.25">
      <c r="F27" s="21">
        <v>44562</v>
      </c>
      <c r="G27" s="1">
        <f>_xlfn.XLOOKUP(reporte3[[#This Row],[Mes]],IMAE[Mes],IMAE[Honduras],"")</f>
        <v>256.18</v>
      </c>
      <c r="H27" s="1">
        <f ca="1">_xlfn.XLOOKUP(reporte3[[#This Row],[Mes]],IMAE_VI[Mes],IMAE_VI[Honduras],"")</f>
        <v>6.0698906922822093</v>
      </c>
      <c r="I27" s="1">
        <f ca="1">_xlfn.XLOOKUP(reporte3[[#This Row],[Mes]],IMAE_VA[Mes],IMAE_VA[Honduras],"")</f>
        <v>6.0698906922822093</v>
      </c>
      <c r="J27" s="1">
        <f ca="1">_xlfn.XLOOKUP(reporte3[[#This Row],[Mes]],IMAE_VM[Mes],IMAE_VM[Honduras],"")</f>
        <v>0.22299597042370056</v>
      </c>
      <c r="K27" s="1">
        <f ca="1">_xlfn.XLOOKUP(reporte3[[#This Row],[Mes]],IMAE_V12meses[Mes],IMAE_V12meses[Honduras],"")</f>
        <v>8.779052726424009</v>
      </c>
    </row>
    <row r="28" spans="6:11" ht="15" x14ac:dyDescent="0.25">
      <c r="F28" s="21">
        <v>44593</v>
      </c>
      <c r="G28" s="1">
        <f>_xlfn.XLOOKUP(reporte3[[#This Row],[Mes]],IMAE[Mes],IMAE[Honduras],"")</f>
        <v>257.08</v>
      </c>
      <c r="H28" s="1">
        <f ca="1">_xlfn.XLOOKUP(reporte3[[#This Row],[Mes]],IMAE_VI[Mes],IMAE_VI[Honduras],"")</f>
        <v>5.7855320549748956</v>
      </c>
      <c r="I28" s="1">
        <f ca="1">_xlfn.XLOOKUP(reporte3[[#This Row],[Mes]],IMAE_VA[Mes],IMAE_VA[Honduras],"")</f>
        <v>5.9272712263177318</v>
      </c>
      <c r="J28" s="1">
        <f ca="1">_xlfn.XLOOKUP(reporte3[[#This Row],[Mes]],IMAE_VM[Mes],IMAE_VM[Honduras],"")</f>
        <v>0.35131548130220569</v>
      </c>
      <c r="K28" s="1">
        <f ca="1">_xlfn.XLOOKUP(reporte3[[#This Row],[Mes]],IMAE_V12meses[Mes],IMAE_V12meses[Honduras],"")</f>
        <v>9.254616817696748</v>
      </c>
    </row>
    <row r="29" spans="6:11" ht="15" x14ac:dyDescent="0.25">
      <c r="F29" s="21">
        <v>44621</v>
      </c>
      <c r="G29" s="1">
        <f>_xlfn.XLOOKUP(reporte3[[#This Row],[Mes]],IMAE[Mes],IMAE[Honduras],"")</f>
        <v>257.79000000000002</v>
      </c>
      <c r="H29" s="1">
        <f ca="1">_xlfn.XLOOKUP(reporte3[[#This Row],[Mes]],IMAE_VI[Mes],IMAE_VI[Honduras],"")</f>
        <v>5.4183364684714297</v>
      </c>
      <c r="I29" s="1">
        <f ca="1">_xlfn.XLOOKUP(reporte3[[#This Row],[Mes]],IMAE_VA[Mes],IMAE_VA[Honduras],"")</f>
        <v>5.7565699237394963</v>
      </c>
      <c r="J29" s="1">
        <f ca="1">_xlfn.XLOOKUP(reporte3[[#This Row],[Mes]],IMAE_VM[Mes],IMAE_VM[Honduras],"")</f>
        <v>0.27617862144080352</v>
      </c>
      <c r="K29" s="1">
        <f ca="1">_xlfn.XLOOKUP(reporte3[[#This Row],[Mes]],IMAE_V12meses[Mes],IMAE_V12meses[Honduras],"")</f>
        <v>8.7250896057347695</v>
      </c>
    </row>
  </sheetData>
  <mergeCells count="8">
    <mergeCell ref="F20:K20"/>
    <mergeCell ref="F21:K21"/>
    <mergeCell ref="A3:F3"/>
    <mergeCell ref="A1:F1"/>
    <mergeCell ref="A7:C7"/>
    <mergeCell ref="A8:C8"/>
    <mergeCell ref="F7:K7"/>
    <mergeCell ref="F8:K8"/>
  </mergeCells>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486EE6C-1C1E-4288-844B-DF95B28A35D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Portada</vt:lpstr>
      <vt:lpstr>Consejo1</vt:lpstr>
      <vt:lpstr>Consejo2</vt:lpstr>
      <vt:lpstr>Consejo3</vt:lpstr>
      <vt:lpstr>Consejo4</vt:lpstr>
      <vt:lpstr>Consejo5</vt:lpstr>
      <vt:lpstr>Consejo6</vt:lpstr>
      <vt:lpstr>Consejo7</vt:lpstr>
      <vt:lpstr>Consejo8</vt:lpstr>
      <vt:lpstr>Consejo9</vt:lpstr>
      <vt:lpstr>Fórmulas</vt:lpstr>
      <vt:lpstr>Table</vt:lpstr>
      <vt:lpstr>Datos</vt:lpstr>
      <vt:lpstr>Reportes</vt:lpstr>
      <vt:lpstr>Consejo1!cantidades</vt:lpstr>
      <vt:lpstr>Consejo2!cantidades</vt:lpstr>
      <vt:lpstr>Consejo1!precios</vt:lpstr>
      <vt:lpstr>Consejo2!precios</vt:lpstr>
    </vt:vector>
  </TitlesOfParts>
  <Company>BCCR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Randall Romero</dc:creator>
  <cp:lastModifiedBy>Randall S. Romero Aguilar</cp:lastModifiedBy>
  <dcterms:created xsi:type="dcterms:W3CDTF">2022-06-05T17:29:22Z</dcterms:created>
  <dcterms:modified xsi:type="dcterms:W3CDTF">2022-06-30T17:41:41Z</dcterms:modified>
</cp:coreProperties>
</file>